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vsd" ContentType="application/vnd.visio"/>
  <Default Extension="vsdx" ContentType="application/vnd.ms-visio.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H:\Smart Lock base on AIoT\8.交接\1.程式碼及數位資料\00.逆向工程資料\"/>
    </mc:Choice>
  </mc:AlternateContent>
  <xr:revisionPtr revIDLastSave="0" documentId="13_ncr:1_{A3025E0B-D8DF-4641-9A91-32A17819E3CA}" xr6:coauthVersionLast="47" xr6:coauthVersionMax="47" xr10:uidLastSave="{00000000-0000-0000-0000-000000000000}"/>
  <bookViews>
    <workbookView xWindow="8775" yWindow="0" windowWidth="19200" windowHeight="14985" tabRatio="689" firstSheet="7" activeTab="14" xr2:uid="{00000000-000D-0000-FFFF-FFFF00000000}"/>
  </bookViews>
  <sheets>
    <sheet name="規格" sheetId="4" r:id="rId1"/>
    <sheet name="門內主體" sheetId="1" r:id="rId2"/>
    <sheet name="門外主體" sheetId="3" r:id="rId3"/>
    <sheet name="硬體方塊圖" sheetId="5" r:id="rId4"/>
    <sheet name="連接器定義" sheetId="6" r:id="rId5"/>
    <sheet name="UART_0_門外" sheetId="13" r:id="rId6"/>
    <sheet name="UART_2_WIFI" sheetId="31" r:id="rId7"/>
    <sheet name="EEPROM" sheetId="22" r:id="rId8"/>
    <sheet name="FW接腳定義" sheetId="21" r:id="rId9"/>
    <sheet name="FW控制行為" sheetId="12" r:id="rId10"/>
    <sheet name="系統頻率" sheetId="14" r:id="rId11"/>
    <sheet name="功能對照" sheetId="17" r:id="rId12"/>
    <sheet name="操作手冊" sheetId="26" r:id="rId13"/>
    <sheet name="操作功能" sheetId="27" r:id="rId14"/>
    <sheet name="NodeMCU" sheetId="29" r:id="rId15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V8" i="14" l="1"/>
  <c r="V7" i="14"/>
  <c r="V6" i="14"/>
  <c r="V5" i="14"/>
  <c r="T6" i="14"/>
  <c r="T7" i="14"/>
  <c r="T8" i="14"/>
  <c r="T5" i="14"/>
  <c r="P6" i="14"/>
  <c r="M6" i="14"/>
  <c r="O6" i="14" s="1"/>
  <c r="R6" i="14" s="1"/>
  <c r="S6" i="14" s="1"/>
  <c r="M7" i="14"/>
  <c r="O7" i="14" s="1"/>
  <c r="R7" i="14" s="1"/>
  <c r="Q7" i="14" s="1"/>
  <c r="M8" i="14"/>
  <c r="O8" i="14" s="1"/>
  <c r="P8" i="14" s="1"/>
  <c r="M5" i="14"/>
  <c r="O5" i="14" s="1"/>
  <c r="R5" i="14" s="1"/>
  <c r="S5" i="14" s="1"/>
  <c r="L62" i="31"/>
  <c r="K62" i="31"/>
  <c r="J62" i="31"/>
  <c r="I62" i="31"/>
  <c r="H62" i="31"/>
  <c r="G62" i="31"/>
  <c r="C27" i="22"/>
  <c r="D27" i="22" s="1"/>
  <c r="C22" i="22"/>
  <c r="D22" i="22" s="1"/>
  <c r="P5" i="14" l="1"/>
  <c r="U5" i="14"/>
  <c r="W5" i="14"/>
  <c r="P7" i="14"/>
  <c r="U7" i="14"/>
  <c r="W7" i="14"/>
  <c r="U6" i="14"/>
  <c r="W6" i="14"/>
  <c r="R8" i="14"/>
  <c r="Q6" i="14"/>
  <c r="Q5" i="14"/>
  <c r="S7" i="14"/>
  <c r="Q8" i="14" l="1"/>
  <c r="W8" i="14"/>
  <c r="U8" i="14"/>
  <c r="S8" i="14"/>
  <c r="I55" i="14"/>
  <c r="J55" i="14" s="1"/>
  <c r="I54" i="14"/>
  <c r="J54" i="14" s="1"/>
  <c r="I53" i="14"/>
  <c r="J53" i="14" s="1"/>
  <c r="I52" i="14"/>
  <c r="J52" i="14" s="1"/>
  <c r="I51" i="14"/>
  <c r="J51" i="14" s="1"/>
  <c r="I50" i="14"/>
  <c r="J50" i="14" s="1"/>
  <c r="I49" i="14"/>
  <c r="J49" i="14" s="1"/>
  <c r="I47" i="14"/>
  <c r="J47" i="14" s="1"/>
  <c r="I46" i="14"/>
  <c r="J46" i="14" s="1"/>
  <c r="I45" i="14"/>
  <c r="J45" i="14" s="1"/>
  <c r="I44" i="14"/>
  <c r="J44" i="14" s="1"/>
  <c r="I43" i="14"/>
  <c r="J43" i="14" s="1"/>
  <c r="I42" i="14"/>
  <c r="J42" i="14" s="1"/>
  <c r="I41" i="14"/>
  <c r="J41" i="14" s="1"/>
  <c r="I39" i="14"/>
  <c r="J39" i="14" s="1"/>
  <c r="I38" i="14"/>
  <c r="J38" i="14" s="1"/>
  <c r="I37" i="14"/>
  <c r="J37" i="14" s="1"/>
  <c r="I36" i="14"/>
  <c r="J36" i="14" s="1"/>
  <c r="I35" i="14"/>
  <c r="J35" i="14" s="1"/>
  <c r="I34" i="14"/>
  <c r="J34" i="14" s="1"/>
  <c r="I33" i="14"/>
  <c r="J33" i="14" s="1"/>
  <c r="I27" i="14"/>
  <c r="J27" i="14" s="1"/>
  <c r="I26" i="14"/>
  <c r="J26" i="14" s="1"/>
  <c r="I25" i="14"/>
  <c r="J25" i="14" s="1"/>
  <c r="I24" i="14"/>
  <c r="J24" i="14" s="1"/>
  <c r="I23" i="14"/>
  <c r="J23" i="14" s="1"/>
  <c r="I22" i="14"/>
  <c r="J22" i="14" s="1"/>
  <c r="I21" i="14"/>
  <c r="J21" i="14" s="1"/>
  <c r="I19" i="14"/>
  <c r="J19" i="14" s="1"/>
  <c r="I18" i="14"/>
  <c r="J18" i="14" s="1"/>
  <c r="I17" i="14"/>
  <c r="J17" i="14" s="1"/>
  <c r="I16" i="14"/>
  <c r="J16" i="14" s="1"/>
  <c r="I15" i="14"/>
  <c r="J15" i="14" s="1"/>
  <c r="I14" i="14"/>
  <c r="J14" i="14" s="1"/>
  <c r="I13" i="14"/>
  <c r="J13" i="14" s="1"/>
  <c r="I11" i="14"/>
  <c r="J11" i="14" s="1"/>
  <c r="I10" i="14"/>
  <c r="J10" i="14" s="1"/>
  <c r="I9" i="14"/>
  <c r="J9" i="14" s="1"/>
  <c r="I8" i="14"/>
  <c r="J8" i="14" s="1"/>
  <c r="I7" i="14"/>
  <c r="J7" i="14" s="1"/>
  <c r="I6" i="14"/>
  <c r="J6" i="14" s="1"/>
  <c r="I5" i="14"/>
  <c r="J5" i="14" s="1"/>
  <c r="B9" i="13"/>
  <c r="C9" i="13" s="1"/>
  <c r="D9" i="13" s="1"/>
  <c r="B8" i="13"/>
  <c r="C8" i="13" s="1"/>
  <c r="D8" i="13" s="1"/>
  <c r="B7" i="13"/>
  <c r="C7" i="13" s="1"/>
  <c r="D7" i="13" s="1"/>
  <c r="B6" i="13"/>
  <c r="C6" i="13" s="1"/>
  <c r="D6" i="13" s="1"/>
  <c r="B5" i="13"/>
  <c r="C5" i="13" s="1"/>
  <c r="D5" i="13" s="1"/>
  <c r="C8" i="14" l="1"/>
  <c r="D8" i="14" s="1"/>
  <c r="E8" i="14" s="1"/>
  <c r="C7" i="14"/>
  <c r="D7" i="14" s="1"/>
  <c r="E7" i="14" s="1"/>
  <c r="C6" i="14"/>
  <c r="D6" i="14" s="1"/>
  <c r="E6" i="14" s="1"/>
  <c r="C5" i="14"/>
  <c r="D5" i="14" s="1"/>
  <c r="E5" i="14" s="1"/>
  <c r="C36" i="14" l="1"/>
  <c r="D36" i="14" s="1"/>
  <c r="E36" i="14" s="1"/>
  <c r="C35" i="14"/>
  <c r="D35" i="14" s="1"/>
  <c r="E35" i="14" s="1"/>
  <c r="C34" i="14"/>
  <c r="D34" i="14" s="1"/>
  <c r="E34" i="14" s="1"/>
  <c r="C33" i="14"/>
  <c r="D33" i="14" s="1"/>
  <c r="E33" i="14" s="1"/>
</calcChain>
</file>

<file path=xl/sharedStrings.xml><?xml version="1.0" encoding="utf-8"?>
<sst xmlns="http://schemas.openxmlformats.org/spreadsheetml/2006/main" count="1174" uniqueCount="695">
  <si>
    <t>Parts</t>
    <phoneticPr fontId="7" type="noConversion"/>
  </si>
  <si>
    <t>Type</t>
    <phoneticPr fontId="7" type="noConversion"/>
  </si>
  <si>
    <t>24C02</t>
    <phoneticPr fontId="7" type="noConversion"/>
  </si>
  <si>
    <t>FR107</t>
  </si>
  <si>
    <t>ZICM357SP0</t>
    <phoneticPr fontId="7" type="noConversion"/>
  </si>
  <si>
    <t>R5F100BEA</t>
  </si>
  <si>
    <t>PN533</t>
    <phoneticPr fontId="7" type="noConversion"/>
  </si>
  <si>
    <t>CY8C4014</t>
    <phoneticPr fontId="7" type="noConversion"/>
  </si>
  <si>
    <t>EEPROM</t>
    <phoneticPr fontId="7" type="noConversion"/>
  </si>
  <si>
    <t>AME8805</t>
  </si>
  <si>
    <t>LDO</t>
  </si>
  <si>
    <t>Diode</t>
  </si>
  <si>
    <t>ZigBee</t>
  </si>
  <si>
    <t>MCU</t>
  </si>
  <si>
    <t>AP9402GYT</t>
  </si>
  <si>
    <t>NMOS</t>
  </si>
  <si>
    <t>AP4435GYT</t>
  </si>
  <si>
    <t>NFC</t>
  </si>
  <si>
    <t>PMOS</t>
    <phoneticPr fontId="7" type="noConversion"/>
  </si>
  <si>
    <t>Description</t>
    <phoneticPr fontId="7" type="noConversion"/>
  </si>
  <si>
    <t>16-Bit Single-Chip Microcontrollers</t>
    <phoneticPr fontId="7" type="noConversion"/>
  </si>
  <si>
    <t>P-Channel Enhancement Mode Power Mosfet</t>
    <phoneticPr fontId="7" type="noConversion"/>
  </si>
  <si>
    <t>N-Channel Enhancement Mode Power Mosfet</t>
    <phoneticPr fontId="7" type="noConversion"/>
  </si>
  <si>
    <t>2Kbit Serial IIC bus EEPROM</t>
  </si>
  <si>
    <t>Fast Recovery Diodes</t>
  </si>
  <si>
    <t>Integrated Transceiver Modules for ZigBee / Thread / IEEE 802.15.4</t>
    <phoneticPr fontId="7" type="noConversion"/>
  </si>
  <si>
    <t>ASUS SmartHome Smart Door Lock (DL101)</t>
    <phoneticPr fontId="7" type="noConversion"/>
  </si>
  <si>
    <t>門外裝置：165*68*20mm(長*寬*高)</t>
  </si>
  <si>
    <t>門內裝置：203*78*33mm(長*寬*高)</t>
  </si>
  <si>
    <t>重量</t>
  </si>
  <si>
    <t>介面</t>
  </si>
  <si>
    <t>LED 指示燈</t>
  </si>
  <si>
    <t>藍燈(搜尋連線Gateway) / 紅燈(未連結上Gateway)</t>
  </si>
  <si>
    <t>45M( without obstructions)</t>
  </si>
  <si>
    <t>電池規格</t>
  </si>
  <si>
    <t>備註</t>
  </si>
  <si>
    <t>**能安裝的門厚：35-75mm</t>
  </si>
  <si>
    <t>**支援RFID type: MIFARE, Felica;(支援9組卡片設定)</t>
  </si>
  <si>
    <t>**密碼長度：4~8位數(支援9組密碼設定)</t>
  </si>
  <si>
    <t>**沒電警示：電池電力&lt;100次開關門時，會發出警告聲響</t>
  </si>
  <si>
    <t>1460g</t>
    <phoneticPr fontId="7" type="noConversion"/>
  </si>
  <si>
    <t>ZigBee 連線按鈕 / Reset按鈕</t>
    <phoneticPr fontId="7" type="noConversion"/>
  </si>
  <si>
    <t>Operating Range</t>
    <phoneticPr fontId="7" type="noConversion"/>
  </si>
  <si>
    <t>3號鹼性電池(1.5V) *4</t>
    <phoneticPr fontId="7" type="noConversion"/>
  </si>
  <si>
    <t>產品尺寸</t>
    <phoneticPr fontId="7" type="noConversion"/>
  </si>
  <si>
    <t>產品名稱</t>
    <phoneticPr fontId="7" type="noConversion"/>
  </si>
  <si>
    <t>華碩智慧電子門鎖(由華碩電腦股份有限公司與東隆五金工業股份有限公司共同開發)</t>
    <phoneticPr fontId="7" type="noConversion"/>
  </si>
  <si>
    <t>http://www.ezset.com.tw/tw/goods_view.php?no=293</t>
  </si>
  <si>
    <t>https://www.asus.com/tw/Internet-of-Things/ASUS-SmartHome-Smart-Door-Lock-DL101/overview/</t>
  </si>
  <si>
    <t>網頁</t>
    <phoneticPr fontId="7" type="noConversion"/>
  </si>
  <si>
    <t>600mA CMOS LDO (6V to 3.3V)</t>
    <phoneticPr fontId="7" type="noConversion"/>
  </si>
  <si>
    <t>PCBA正面 Top Side</t>
    <phoneticPr fontId="7" type="noConversion"/>
  </si>
  <si>
    <t>PCBA背面 Bottom Side</t>
    <phoneticPr fontId="7" type="noConversion"/>
  </si>
  <si>
    <t>門內主體總成</t>
    <phoneticPr fontId="7" type="noConversion"/>
  </si>
  <si>
    <t>Programmable System-on-Chip (32-bit 16-MHz ARM Cortex-M0 MCU)</t>
    <phoneticPr fontId="7" type="noConversion"/>
  </si>
  <si>
    <t>Near Field Communication (NFC) controller</t>
    <phoneticPr fontId="7" type="noConversion"/>
  </si>
  <si>
    <t>門外主體總成</t>
    <phoneticPr fontId="7" type="noConversion"/>
  </si>
  <si>
    <t>下板PCBA</t>
    <phoneticPr fontId="7" type="noConversion"/>
  </si>
  <si>
    <t>上板PCBA</t>
    <phoneticPr fontId="7" type="noConversion"/>
  </si>
  <si>
    <t>Block Diagram</t>
    <phoneticPr fontId="7" type="noConversion"/>
  </si>
  <si>
    <t>連接器接腳</t>
    <phoneticPr fontId="9" type="noConversion"/>
  </si>
  <si>
    <t>訊號</t>
    <phoneticPr fontId="9" type="noConversion"/>
  </si>
  <si>
    <t>備註</t>
    <phoneticPr fontId="9" type="noConversion"/>
  </si>
  <si>
    <t>紅</t>
    <phoneticPr fontId="9" type="noConversion"/>
  </si>
  <si>
    <t>3.3V</t>
    <phoneticPr fontId="9" type="noConversion"/>
  </si>
  <si>
    <t>藍</t>
    <phoneticPr fontId="9" type="noConversion"/>
  </si>
  <si>
    <t>P12/SO00/TxD0/TOOLTxD/(TI05)/(TO05)</t>
    <phoneticPr fontId="9" type="noConversion"/>
  </si>
  <si>
    <t>綠</t>
    <phoneticPr fontId="9" type="noConversion"/>
  </si>
  <si>
    <t>P11/SI00/RxD0/TOOLRxD/SDA00/(TI06)/(TO06)</t>
    <phoneticPr fontId="9" type="noConversion"/>
  </si>
  <si>
    <t>RXD0</t>
    <phoneticPr fontId="9" type="noConversion"/>
  </si>
  <si>
    <t>棕</t>
    <phoneticPr fontId="9" type="noConversion"/>
  </si>
  <si>
    <t>橙</t>
    <phoneticPr fontId="9" type="noConversion"/>
  </si>
  <si>
    <t>黑</t>
    <phoneticPr fontId="9" type="noConversion"/>
  </si>
  <si>
    <t>GND</t>
    <phoneticPr fontId="9" type="noConversion"/>
  </si>
  <si>
    <t>NC</t>
    <phoneticPr fontId="9" type="noConversion"/>
  </si>
  <si>
    <t>button1</t>
    <phoneticPr fontId="9" type="noConversion"/>
  </si>
  <si>
    <t>button2</t>
    <phoneticPr fontId="9" type="noConversion"/>
  </si>
  <si>
    <t>白</t>
    <phoneticPr fontId="9" type="noConversion"/>
  </si>
  <si>
    <t>COM</t>
    <phoneticPr fontId="9" type="noConversion"/>
  </si>
  <si>
    <t>J4板對板連接器接腳定義</t>
    <phoneticPr fontId="7" type="noConversion"/>
  </si>
  <si>
    <t>MCU R5F100BEA(WQFN-32PIN包裝)</t>
    <phoneticPr fontId="9" type="noConversion"/>
  </si>
  <si>
    <t>連接線顏色</t>
    <phoneticPr fontId="9" type="noConversion"/>
  </si>
  <si>
    <t>6V</t>
    <phoneticPr fontId="7" type="noConversion"/>
  </si>
  <si>
    <t>GND</t>
    <phoneticPr fontId="7" type="noConversion"/>
  </si>
  <si>
    <t>Motor+</t>
    <phoneticPr fontId="7" type="noConversion"/>
  </si>
  <si>
    <t>Motor-</t>
    <phoneticPr fontId="7" type="noConversion"/>
  </si>
  <si>
    <t>TxD0</t>
    <phoneticPr fontId="7" type="noConversion"/>
  </si>
  <si>
    <t>P16/TI01/TO01/INTP5/(RXD0)</t>
    <phoneticPr fontId="7" type="noConversion"/>
  </si>
  <si>
    <t>P62</t>
    <phoneticPr fontId="7" type="noConversion"/>
  </si>
  <si>
    <t>Clock</t>
    <phoneticPr fontId="7" type="noConversion"/>
  </si>
  <si>
    <t>m sec</t>
    <phoneticPr fontId="7" type="noConversion"/>
  </si>
  <si>
    <t>sec</t>
    <phoneticPr fontId="7" type="noConversion"/>
  </si>
  <si>
    <t>usec</t>
    <phoneticPr fontId="7" type="noConversion"/>
  </si>
  <si>
    <t>外部中斷，通知MCU發出0x6E</t>
    <phoneticPr fontId="7" type="noConversion"/>
  </si>
  <si>
    <t>馬達位置，H代表關門狀態</t>
    <phoneticPr fontId="9" type="noConversion"/>
  </si>
  <si>
    <t>馬達位置，H代表開門狀態</t>
    <phoneticPr fontId="9" type="noConversion"/>
  </si>
  <si>
    <t>J2電池連接器接腳定義</t>
    <phoneticPr fontId="7" type="noConversion"/>
  </si>
  <si>
    <t>J3馬達連接器接腳定義</t>
    <phoneticPr fontId="7" type="noConversion"/>
  </si>
  <si>
    <t>接腳</t>
    <phoneticPr fontId="9" type="noConversion"/>
  </si>
  <si>
    <t>TxD0</t>
    <phoneticPr fontId="9" type="noConversion"/>
  </si>
  <si>
    <t>RxD0</t>
    <phoneticPr fontId="9" type="noConversion"/>
  </si>
  <si>
    <t>P16</t>
    <phoneticPr fontId="7" type="noConversion"/>
  </si>
  <si>
    <t>備註</t>
    <phoneticPr fontId="7" type="noConversion"/>
  </si>
  <si>
    <t>Tact Switch_1</t>
    <phoneticPr fontId="9" type="noConversion"/>
  </si>
  <si>
    <t>Tact Switch_2</t>
    <phoneticPr fontId="9" type="noConversion"/>
  </si>
  <si>
    <t>Start</t>
    <phoneticPr fontId="7" type="noConversion"/>
  </si>
  <si>
    <t>VBAT</t>
    <phoneticPr fontId="9" type="noConversion"/>
  </si>
  <si>
    <t>BUZZER</t>
    <phoneticPr fontId="9" type="noConversion"/>
  </si>
  <si>
    <t>LED</t>
  </si>
  <si>
    <t>拉H之後再過696ms關閉馬達</t>
    <phoneticPr fontId="7" type="noConversion"/>
  </si>
  <si>
    <t>GPIO，清除原廠預設</t>
    <phoneticPr fontId="7" type="noConversion"/>
  </si>
  <si>
    <t>Buzzer</t>
    <phoneticPr fontId="7" type="noConversion"/>
  </si>
  <si>
    <t>P20</t>
    <phoneticPr fontId="7" type="noConversion"/>
  </si>
  <si>
    <t>P15
P16</t>
    <phoneticPr fontId="7" type="noConversion"/>
  </si>
  <si>
    <t>P14</t>
    <phoneticPr fontId="7" type="noConversion"/>
  </si>
  <si>
    <t>GPIO INPUT</t>
    <phoneticPr fontId="7" type="noConversion"/>
  </si>
  <si>
    <t>P36</t>
    <phoneticPr fontId="7" type="noConversion"/>
  </si>
  <si>
    <t>P06
P02</t>
    <phoneticPr fontId="7" type="noConversion"/>
  </si>
  <si>
    <t>P17</t>
    <phoneticPr fontId="7" type="noConversion"/>
  </si>
  <si>
    <t>ADC</t>
    <phoneticPr fontId="7" type="noConversion"/>
  </si>
  <si>
    <t>GPIO</t>
    <phoneticPr fontId="7" type="noConversion"/>
  </si>
  <si>
    <t>P37</t>
    <phoneticPr fontId="7" type="noConversion"/>
  </si>
  <si>
    <t>GPIO OUTPUT</t>
    <phoneticPr fontId="7" type="noConversion"/>
  </si>
  <si>
    <t>P12</t>
    <phoneticPr fontId="7" type="noConversion"/>
  </si>
  <si>
    <t>P46</t>
    <phoneticPr fontId="7" type="noConversion"/>
  </si>
  <si>
    <t>P47</t>
    <phoneticPr fontId="7" type="noConversion"/>
  </si>
  <si>
    <t>P30</t>
    <phoneticPr fontId="7" type="noConversion"/>
  </si>
  <si>
    <t>P31</t>
    <phoneticPr fontId="7" type="noConversion"/>
  </si>
  <si>
    <t>P00
P01</t>
    <phoneticPr fontId="7" type="noConversion"/>
  </si>
  <si>
    <t>P04
P05</t>
    <phoneticPr fontId="7" type="noConversion"/>
  </si>
  <si>
    <t>P33
P32</t>
    <phoneticPr fontId="7" type="noConversion"/>
  </si>
  <si>
    <t>Deep Sleep</t>
    <phoneticPr fontId="7" type="noConversion"/>
  </si>
  <si>
    <t>P36 EINT</t>
    <phoneticPr fontId="7" type="noConversion"/>
  </si>
  <si>
    <t>TX</t>
    <phoneticPr fontId="7" type="noConversion"/>
  </si>
  <si>
    <t>RX</t>
    <phoneticPr fontId="7" type="noConversion"/>
  </si>
  <si>
    <t>0x6E</t>
  </si>
  <si>
    <t>UART通訊(門外主體)</t>
    <phoneticPr fontId="7" type="noConversion"/>
  </si>
  <si>
    <t>0x6B</t>
  </si>
  <si>
    <t>0x00,0x00,0x00,0x00,0xFF,0xFF,0xFF,0xFF,0x09,0x09,0x09,0x09,0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B5,0x5D,0xB4,0x69,0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0xFF,</t>
    <phoneticPr fontId="9" type="noConversion"/>
  </si>
  <si>
    <t>0x6B</t>
    <phoneticPr fontId="7" type="noConversion"/>
  </si>
  <si>
    <t>說明</t>
    <phoneticPr fontId="7" type="noConversion"/>
  </si>
  <si>
    <t>狀態描述</t>
    <phoneticPr fontId="7" type="noConversion"/>
  </si>
  <si>
    <t>State</t>
    <phoneticPr fontId="7" type="noConversion"/>
  </si>
  <si>
    <t>RX內容均以0x5A作開頭</t>
    <phoneticPr fontId="7" type="noConversion"/>
  </si>
  <si>
    <t>資料內容0x98不動作</t>
    <phoneticPr fontId="7" type="noConversion"/>
  </si>
  <si>
    <t>資料內容0xB3，發送共168Byte資料</t>
    <phoneticPr fontId="7" type="noConversion"/>
  </si>
  <si>
    <t>資料內容0xA1, 0x11，作嗶1短聲後再發0x6B結束</t>
    <phoneticPr fontId="7" type="noConversion"/>
  </si>
  <si>
    <t>資料內容0xA1, 0x12，作嗶2短聲後再發0x6B結束</t>
    <phoneticPr fontId="7" type="noConversion"/>
  </si>
  <si>
    <t>資料內容0xA1, 0x21，作嗶1長聲後再發0x6B結束</t>
    <phoneticPr fontId="7" type="noConversion"/>
  </si>
  <si>
    <t>資料內容0xE1，發0x6B結束</t>
    <phoneticPr fontId="7" type="noConversion"/>
  </si>
  <si>
    <t>資料內容0xD2，發0x6B結束</t>
    <phoneticPr fontId="7" type="noConversion"/>
  </si>
  <si>
    <t>資料內容0x32，發0x6B結束</t>
    <phoneticPr fontId="7" type="noConversion"/>
  </si>
  <si>
    <t>資料內容0x42，發0x6C結束</t>
    <phoneticPr fontId="7" type="noConversion"/>
  </si>
  <si>
    <t>資料內容0x52，發0x6C結束</t>
    <phoneticPr fontId="7" type="noConversion"/>
  </si>
  <si>
    <t>資料內容0xD3, 0x11，作開門動作後再發0x6B結束</t>
    <phoneticPr fontId="7" type="noConversion"/>
  </si>
  <si>
    <t>資料內容0xD3, 0x11，作關門動作後再發0x6B結束</t>
    <phoneticPr fontId="7" type="noConversion"/>
  </si>
  <si>
    <t>負緣中斷</t>
    <phoneticPr fontId="7" type="noConversion"/>
  </si>
  <si>
    <t>資料內容0xD1，發0x6B結束</t>
    <phoneticPr fontId="7" type="noConversion"/>
  </si>
  <si>
    <t>資料內容0xB1，發0x6B結束
(不管0xB1後面的9Byte內容)</t>
    <phoneticPr fontId="7" type="noConversion"/>
  </si>
  <si>
    <t>資料內容0xB2，發0x6B結束
(不管0xB1後面的9Byte內容)</t>
    <phoneticPr fontId="7" type="noConversion"/>
  </si>
  <si>
    <t>資料內容0xB4，發0x6B結束</t>
    <phoneticPr fontId="7" type="noConversion"/>
  </si>
  <si>
    <t>資料內容0x94, 0x31，發0x6B結束</t>
    <phoneticPr fontId="7" type="noConversion"/>
  </si>
  <si>
    <t>資料內容0x51, 0x6B，發0x6B結束</t>
    <phoneticPr fontId="7" type="noConversion"/>
  </si>
  <si>
    <t>資料內容0x41, 0x6B，發0x6B結束</t>
    <phoneticPr fontId="7" type="noConversion"/>
  </si>
  <si>
    <t>資料內容0x31, 0x6C，發0x6B結束</t>
    <phoneticPr fontId="7" type="noConversion"/>
  </si>
  <si>
    <t>資料內容0x31, 0x6B，發0x6B結束</t>
    <phoneticPr fontId="7" type="noConversion"/>
  </si>
  <si>
    <t>訊號量測接腳定義</t>
    <phoneticPr fontId="7" type="noConversion"/>
  </si>
  <si>
    <t>PLL
Clolk</t>
    <phoneticPr fontId="9" type="noConversion"/>
  </si>
  <si>
    <t>System
Clolk</t>
    <phoneticPr fontId="9" type="noConversion"/>
  </si>
  <si>
    <t>TCA設定</t>
    <phoneticPr fontId="9" type="noConversion"/>
  </si>
  <si>
    <t>Divid</t>
    <phoneticPr fontId="9" type="noConversion"/>
  </si>
  <si>
    <t>Frequency
(MHz)</t>
    <phoneticPr fontId="9" type="noConversion"/>
  </si>
  <si>
    <t>Period
(u sec)</t>
    <phoneticPr fontId="9" type="noConversion"/>
  </si>
  <si>
    <t>(MHz)</t>
    <phoneticPr fontId="9" type="noConversion"/>
  </si>
  <si>
    <t>Duty固定50%故為Counter值的一半</t>
    <phoneticPr fontId="7" type="noConversion"/>
  </si>
  <si>
    <t>音調</t>
    <phoneticPr fontId="9" type="noConversion"/>
  </si>
  <si>
    <t>Counter值
(TCA=2.667us)</t>
    <phoneticPr fontId="9" type="noConversion"/>
  </si>
  <si>
    <t>Counter值
(TCA=4us)</t>
    <phoneticPr fontId="9" type="noConversion"/>
  </si>
  <si>
    <t>P22
P21</t>
    <phoneticPr fontId="7" type="noConversion"/>
  </si>
  <si>
    <t>門鎖定位偵測，P21為H即代表門鎖為關門狀態，P22為H即代表門鎖為開門狀態</t>
  </si>
  <si>
    <t>P21與P22不會同時H，其中一個為H另一個即為L</t>
  </si>
  <si>
    <t>作關門動作時，偵測門鎖到達定位後(偵測P21="H")再過696ms關閉馬達，並將P37發出六個"L"(依序為，持續7.4ms，持續10ms，持續10ms，持續10ms，持續10ms，持續10ms，每個間格60us左右)</t>
  </si>
  <si>
    <t xml:space="preserve">  </t>
    <phoneticPr fontId="7" type="noConversion"/>
  </si>
  <si>
    <t>MCU SQ7615 FW控制行為</t>
    <phoneticPr fontId="7" type="noConversion"/>
  </si>
  <si>
    <t>功能</t>
    <phoneticPr fontId="7" type="noConversion"/>
  </si>
  <si>
    <t>PIN腳</t>
    <phoneticPr fontId="7" type="noConversion"/>
  </si>
  <si>
    <t>初始化</t>
    <phoneticPr fontId="7" type="noConversion"/>
  </si>
  <si>
    <t>描述</t>
    <phoneticPr fontId="7" type="noConversion"/>
  </si>
  <si>
    <t>狀態</t>
    <phoneticPr fontId="7" type="noConversion"/>
  </si>
  <si>
    <t>TCA PPG模式</t>
    <phoneticPr fontId="7" type="noConversion"/>
  </si>
  <si>
    <t>開機發出Do Re Mi Fa So聲音，各聲音間格200ms，各音階PPG Counter要數的值已經算好.h檔</t>
    <phoneticPr fontId="9" type="noConversion"/>
  </si>
  <si>
    <t>已完成</t>
    <phoneticPr fontId="7" type="noConversion"/>
  </si>
  <si>
    <t>GPIO OUTPUT
P15=紅色LED
P16=綠色LED</t>
    <phoneticPr fontId="7" type="noConversion"/>
  </si>
  <si>
    <t>開機時，綠色LED亮起 1 秒後熄滅(P16輸出"L"持續2s)</t>
    <phoneticPr fontId="9" type="noConversion"/>
  </si>
  <si>
    <t>低電量(ADC電壓低於2.6V時)，紅色LED每隔一分鐘亮起200ms(P15輸出"L"持續200ms，間格一分鐘)</t>
    <phoneticPr fontId="9" type="noConversion"/>
  </si>
  <si>
    <t>其餘狀態皆回到熄滅(P15與P16輸出"H")</t>
    <phoneticPr fontId="7" type="noConversion"/>
  </si>
  <si>
    <t>Button
按鍵</t>
    <phoneticPr fontId="7" type="noConversion"/>
  </si>
  <si>
    <t>初始化設定，內部無PULL電阻，偵測Input為"L"時動作</t>
    <phoneticPr fontId="7" type="noConversion"/>
  </si>
  <si>
    <t>按住5秒後，作回復原廠預設值動作</t>
    <phoneticPr fontId="7" type="noConversion"/>
  </si>
  <si>
    <t>嗶2短聲，發出Si聲音(長度80ms)，兩聲音間格200ms</t>
    <phoneticPr fontId="9" type="noConversion"/>
  </si>
  <si>
    <t>發出回復原廠預設值訊號(P37輸出"L"持續5.8ms)</t>
    <phoneticPr fontId="7" type="noConversion"/>
  </si>
  <si>
    <t>初始化設定，輸出"H"</t>
    <phoneticPr fontId="7" type="noConversion"/>
  </si>
  <si>
    <t>回復原廠預設值訊號(P37輸出"L"持續5.8ms)</t>
    <phoneticPr fontId="7" type="noConversion"/>
  </si>
  <si>
    <t>控制WIFI模組電源開關，H代表有電</t>
    <phoneticPr fontId="7" type="noConversion"/>
  </si>
  <si>
    <t>控制WIFI模組A的ENABLE，H代表正常工作</t>
    <phoneticPr fontId="7" type="noConversion"/>
  </si>
  <si>
    <t>控制WIFI模組A的RESET，H代表正常工作</t>
    <phoneticPr fontId="7" type="noConversion"/>
  </si>
  <si>
    <t>初始化設定，輸出"L"</t>
    <phoneticPr fontId="7" type="noConversion"/>
  </si>
  <si>
    <t>控制WIFI模組B的ENABLE，H代表正常工作</t>
    <phoneticPr fontId="7" type="noConversion"/>
  </si>
  <si>
    <t>控制WIFI模組B的RESET，H代表正常工作</t>
    <phoneticPr fontId="7" type="noConversion"/>
  </si>
  <si>
    <t>EINT
外部中斷</t>
    <phoneticPr fontId="7" type="noConversion"/>
  </si>
  <si>
    <t>初始化設定，內部PULL "L"電阻，馬達轉動時偵測定位，(Input=正緣代表到定位)</t>
    <phoneticPr fontId="7" type="noConversion"/>
  </si>
  <si>
    <t>初始化設定，內部PULL "H"電阻</t>
    <phoneticPr fontId="7" type="noConversion"/>
  </si>
  <si>
    <t>接收門外主體所發出的中斷訊號，負緣觸發</t>
    <phoneticPr fontId="7" type="noConversion"/>
  </si>
  <si>
    <t>收到此負緣觸發即開始對門外主體通訊，控制UART_0的TX發出0x6E</t>
    <phoneticPr fontId="7" type="noConversion"/>
  </si>
  <si>
    <t>I2C通訊
(EEPROM)</t>
    <phoneticPr fontId="7" type="noConversion"/>
  </si>
  <si>
    <t>初始化設定，I2C MODE，速度隨意</t>
    <phoneticPr fontId="7" type="noConversion"/>
  </si>
  <si>
    <t>存取EEPROM資料AT24C08</t>
    <phoneticPr fontId="7" type="noConversion"/>
  </si>
  <si>
    <t>可對某一個位址作讀寫即可</t>
    <phoneticPr fontId="7" type="noConversion"/>
  </si>
  <si>
    <t>Motor
馬達驅動</t>
    <phoneticPr fontId="7" type="noConversion"/>
  </si>
  <si>
    <t>GPIO OUTPUT
作開門動作時(P06=H，P02=L)
作關門動作時(P06=L，P02=H)</t>
    <phoneticPr fontId="7" type="noConversion"/>
  </si>
  <si>
    <t>初始化設定，輸出P06=L，P02=L</t>
    <phoneticPr fontId="7" type="noConversion"/>
  </si>
  <si>
    <t>不需PWM動作的動作行為，單純作GPIO行為即可</t>
    <phoneticPr fontId="7" type="noConversion"/>
  </si>
  <si>
    <t>收到UART命令(0x5A, 0xD3, 0x11)為開門命令</t>
    <phoneticPr fontId="7" type="noConversion"/>
  </si>
  <si>
    <t>收到UART命令(0x5A, 0xD3, 0x12)為關門命令</t>
    <phoneticPr fontId="7" type="noConversion"/>
  </si>
  <si>
    <t>作開門動作時，偵測門鎖到達定位後(偵測P22="H")再過696ms關閉馬達，並將P37發出一個"L"持續7.9ms</t>
    <phoneticPr fontId="7" type="noConversion"/>
  </si>
  <si>
    <t>關閉馬達時P06=L，P02=L</t>
    <phoneticPr fontId="7" type="noConversion"/>
  </si>
  <si>
    <t>UART通訊
(門外主體)</t>
    <phoneticPr fontId="7" type="noConversion"/>
  </si>
  <si>
    <t>初始化設定，格式9600 bps, LSB first, 8/N/1(8bit資料，沒有同位檢查，1bit停止位)</t>
    <phoneticPr fontId="7" type="noConversion"/>
  </si>
  <si>
    <t>依照UART內容收發資料</t>
    <phoneticPr fontId="7" type="noConversion"/>
  </si>
  <si>
    <t>UART通訊
(ESP8266 WIFI模組)</t>
    <phoneticPr fontId="7" type="noConversion"/>
  </si>
  <si>
    <t>初始化設定，格式115200 bps, 8/N/1(8bit資料，沒有同位檢查，1bit停止位)</t>
    <phoneticPr fontId="7" type="noConversion"/>
  </si>
  <si>
    <t>將RX收到的資料丟到TX</t>
    <phoneticPr fontId="7" type="noConversion"/>
  </si>
  <si>
    <t>睡眠
(省電低功耗)</t>
    <phoneticPr fontId="7" type="noConversion"/>
  </si>
  <si>
    <t>電池電量偵測
(ADC)</t>
    <phoneticPr fontId="7" type="noConversion"/>
  </si>
  <si>
    <t>已完成</t>
  </si>
  <si>
    <t>0x6C</t>
    <phoneticPr fontId="7" type="noConversion"/>
  </si>
  <si>
    <t>0x6B</t>
    <phoneticPr fontId="7" type="noConversion"/>
  </si>
  <si>
    <t>0x6C,delay 32ms(0x6B)</t>
    <phoneticPr fontId="7" type="noConversion"/>
  </si>
  <si>
    <t>資料內容0x94, 0x30，發0x6B結束</t>
    <phoneticPr fontId="7" type="noConversion"/>
  </si>
  <si>
    <t>0x6B(新增卡片，第X組)</t>
    <phoneticPr fontId="7" type="noConversion"/>
  </si>
  <si>
    <t>0x6B(B4=密碼+卡片)</t>
    <phoneticPr fontId="7" type="noConversion"/>
  </si>
  <si>
    <t>0x6B(新增密碼，第X組)
00=管理密碼
01~09=開門密碼
0A=1次性密碼
0B=緊急密碼</t>
    <phoneticPr fontId="7" type="noConversion"/>
  </si>
  <si>
    <t>0x6B(密碼功能及NFC功能)
0x6B=打開
0x6C=關閉</t>
    <phoneticPr fontId="7" type="noConversion"/>
  </si>
  <si>
    <t>Initial
開機初始化</t>
    <phoneticPr fontId="7" type="noConversion"/>
  </si>
  <si>
    <t>Wakup
喚醒</t>
    <phoneticPr fontId="7" type="noConversion"/>
  </si>
  <si>
    <t>Buzzer
嗶聲</t>
    <phoneticPr fontId="7" type="noConversion"/>
  </si>
  <si>
    <t>Others
其他</t>
    <phoneticPr fontId="7" type="noConversion"/>
  </si>
  <si>
    <t>功能分類</t>
    <phoneticPr fontId="9" type="noConversion"/>
  </si>
  <si>
    <t>基本功能</t>
    <phoneticPr fontId="7" type="noConversion"/>
  </si>
  <si>
    <t>選單功能</t>
    <phoneticPr fontId="7" type="noConversion"/>
  </si>
  <si>
    <t>回復出廠預設值</t>
    <phoneticPr fontId="7" type="noConversion"/>
  </si>
  <si>
    <t>內容</t>
    <phoneticPr fontId="9" type="noConversion"/>
  </si>
  <si>
    <t>按住重置按鈕 5 秒，聽到嗶嗶兩聲</t>
    <phoneticPr fontId="7" type="noConversion"/>
  </si>
  <si>
    <t>華碩原廠</t>
    <phoneticPr fontId="7" type="noConversion"/>
  </si>
  <si>
    <t>行為模式</t>
    <phoneticPr fontId="7" type="noConversion"/>
  </si>
  <si>
    <t>變更設計後</t>
    <phoneticPr fontId="7" type="noConversion"/>
  </si>
  <si>
    <t>行為相同</t>
    <phoneticPr fontId="7" type="noConversion"/>
  </si>
  <si>
    <t>設定開門方向</t>
    <phoneticPr fontId="9" type="noConversion"/>
  </si>
  <si>
    <t>設定管理密碼</t>
    <phoneticPr fontId="9" type="noConversion"/>
  </si>
  <si>
    <t>新增開門密碼或開門卡片</t>
    <phoneticPr fontId="9" type="noConversion"/>
  </si>
  <si>
    <t>刪除開門密碼或開門卡片</t>
    <phoneticPr fontId="9" type="noConversion"/>
  </si>
  <si>
    <t>刪除所有開門密碼或開門卡片</t>
    <phoneticPr fontId="9" type="noConversion"/>
  </si>
  <si>
    <t>設定一次性密碼</t>
    <phoneticPr fontId="9" type="noConversion"/>
  </si>
  <si>
    <t>設定緊急密碼</t>
    <phoneticPr fontId="9" type="noConversion"/>
  </si>
  <si>
    <t>暫時停用</t>
    <phoneticPr fontId="9" type="noConversion"/>
  </si>
  <si>
    <t>開啟自動鎖定</t>
    <phoneticPr fontId="9" type="noConversion"/>
  </si>
  <si>
    <t>開啟/關閉按鍵聲</t>
    <phoneticPr fontId="9" type="noConversion"/>
  </si>
  <si>
    <t>進入選單</t>
    <phoneticPr fontId="7" type="noConversion"/>
  </si>
  <si>
    <t>在開鎖狀態下，喚醒面板後按OK，輸入管理密碼(預設：0000)，再按OK</t>
    <phoneticPr fontId="7" type="noConversion"/>
  </si>
  <si>
    <t>將目前門鎖位置設定為開鎖位置</t>
    <phoneticPr fontId="7" type="noConversion"/>
  </si>
  <si>
    <t>設定1組(4到8位)數字管理密碼</t>
    <phoneticPr fontId="7" type="noConversion"/>
  </si>
  <si>
    <t>設定1組(4到8位)數字開門密碼或1張開門卡片</t>
    <phoneticPr fontId="7" type="noConversion"/>
  </si>
  <si>
    <t>刪除1組(4到8位)數字開門密碼或1張開門卡片</t>
    <phoneticPr fontId="7" type="noConversion"/>
  </si>
  <si>
    <t>刪除全部(4到8位)數字開門密碼及全部開門卡片</t>
    <phoneticPr fontId="7" type="noConversion"/>
  </si>
  <si>
    <t>設定1組(4到8位)數字開門密碼，只能使用一次</t>
    <phoneticPr fontId="7" type="noConversion"/>
  </si>
  <si>
    <t>設定1組(4到8位)數字開門密碼，開關鎖的同時發送"緊急密碼已被啟動"手機訊息(搭配華碩智慧管家APP)</t>
    <phoneticPr fontId="7" type="noConversion"/>
  </si>
  <si>
    <t>不適用</t>
    <phoneticPr fontId="7" type="noConversion"/>
  </si>
  <si>
    <t>停用密碼及NFC功能</t>
    <phoneticPr fontId="7" type="noConversion"/>
  </si>
  <si>
    <t>在關門後 30 秒自動鎖定(自動上鎖)</t>
    <phoneticPr fontId="7" type="noConversion"/>
  </si>
  <si>
    <t>睡眠模式</t>
    <phoneticPr fontId="7" type="noConversion"/>
  </si>
  <si>
    <t>開機聲音</t>
    <phoneticPr fontId="7" type="noConversion"/>
  </si>
  <si>
    <t>Do Re Mi</t>
    <phoneticPr fontId="9" type="noConversion"/>
  </si>
  <si>
    <t>鍵盤音</t>
    <phoneticPr fontId="7" type="noConversion"/>
  </si>
  <si>
    <t>嗶1短聲</t>
    <phoneticPr fontId="7" type="noConversion"/>
  </si>
  <si>
    <t>操作正常(設定成功)</t>
    <phoneticPr fontId="7" type="noConversion"/>
  </si>
  <si>
    <t>嗶2短聲</t>
    <phoneticPr fontId="7" type="noConversion"/>
  </si>
  <si>
    <t>操作錯誤(設定失敗)</t>
    <phoneticPr fontId="7" type="noConversion"/>
  </si>
  <si>
    <t>嗶1長聲</t>
    <phoneticPr fontId="7" type="noConversion"/>
  </si>
  <si>
    <t>嗶3長聲
LED紅燈每秒閃爍1次</t>
    <phoneticPr fontId="7" type="noConversion"/>
  </si>
  <si>
    <t>低電量警告</t>
    <phoneticPr fontId="7" type="noConversion"/>
  </si>
  <si>
    <t>SQ7615</t>
    <phoneticPr fontId="7" type="noConversion"/>
  </si>
  <si>
    <t>Pin No.</t>
    <phoneticPr fontId="7" type="noConversion"/>
  </si>
  <si>
    <t>P3.5</t>
    <phoneticPr fontId="7" type="noConversion"/>
  </si>
  <si>
    <t>P4.0</t>
    <phoneticPr fontId="7" type="noConversion"/>
  </si>
  <si>
    <t>P4.1</t>
    <phoneticPr fontId="7" type="noConversion"/>
  </si>
  <si>
    <t>LXIN</t>
    <phoneticPr fontId="7" type="noConversion"/>
  </si>
  <si>
    <t>LXOUT</t>
    <phoneticPr fontId="7" type="noConversion"/>
  </si>
  <si>
    <t>RESET</t>
    <phoneticPr fontId="7" type="noConversion"/>
  </si>
  <si>
    <t>P4.2</t>
    <phoneticPr fontId="7" type="noConversion"/>
  </si>
  <si>
    <t>DBG</t>
    <phoneticPr fontId="7" type="noConversion"/>
  </si>
  <si>
    <t>P3.4</t>
    <phoneticPr fontId="7" type="noConversion"/>
  </si>
  <si>
    <t>P4.3</t>
    <phoneticPr fontId="7" type="noConversion"/>
  </si>
  <si>
    <t>P4.4</t>
  </si>
  <si>
    <t>P4.5</t>
  </si>
  <si>
    <t>REG</t>
    <phoneticPr fontId="7" type="noConversion"/>
  </si>
  <si>
    <t>VSS</t>
    <phoneticPr fontId="7" type="noConversion"/>
  </si>
  <si>
    <t>VDD</t>
    <phoneticPr fontId="7" type="noConversion"/>
  </si>
  <si>
    <t>Port</t>
    <phoneticPr fontId="7" type="noConversion"/>
  </si>
  <si>
    <t>Name</t>
    <phoneticPr fontId="7" type="noConversion"/>
  </si>
  <si>
    <t>I</t>
    <phoneticPr fontId="7" type="noConversion"/>
  </si>
  <si>
    <t>O</t>
    <phoneticPr fontId="7" type="noConversion"/>
  </si>
  <si>
    <t>PWR</t>
    <phoneticPr fontId="7" type="noConversion"/>
  </si>
  <si>
    <t>P3.3</t>
    <phoneticPr fontId="7" type="noConversion"/>
  </si>
  <si>
    <t>P3.2</t>
    <phoneticPr fontId="7" type="noConversion"/>
  </si>
  <si>
    <t>P3.1</t>
  </si>
  <si>
    <t>P3.0</t>
  </si>
  <si>
    <t>P4.7</t>
    <phoneticPr fontId="7" type="noConversion"/>
  </si>
  <si>
    <t>P4.6</t>
    <phoneticPr fontId="7" type="noConversion"/>
  </si>
  <si>
    <t>P2.6</t>
    <phoneticPr fontId="7" type="noConversion"/>
  </si>
  <si>
    <t>P2.5</t>
    <phoneticPr fontId="7" type="noConversion"/>
  </si>
  <si>
    <t>P2.4</t>
    <phoneticPr fontId="7" type="noConversion"/>
  </si>
  <si>
    <t>P2.2</t>
    <phoneticPr fontId="7" type="noConversion"/>
  </si>
  <si>
    <t>P2.1</t>
    <phoneticPr fontId="7" type="noConversion"/>
  </si>
  <si>
    <t>External</t>
    <phoneticPr fontId="7" type="noConversion"/>
  </si>
  <si>
    <t>Internal</t>
    <phoneticPr fontId="7" type="noConversion"/>
  </si>
  <si>
    <t>P2.0</t>
    <phoneticPr fontId="7" type="noConversion"/>
  </si>
  <si>
    <t>P3.7</t>
    <phoneticPr fontId="7" type="noConversion"/>
  </si>
  <si>
    <t>P3.6</t>
    <phoneticPr fontId="7" type="noConversion"/>
  </si>
  <si>
    <t>P0.6</t>
    <phoneticPr fontId="7" type="noConversion"/>
  </si>
  <si>
    <t>P0.5</t>
    <phoneticPr fontId="7" type="noConversion"/>
  </si>
  <si>
    <t>P0.4</t>
    <phoneticPr fontId="7" type="noConversion"/>
  </si>
  <si>
    <t>P0.1</t>
    <phoneticPr fontId="7" type="noConversion"/>
  </si>
  <si>
    <t>P0.0</t>
    <phoneticPr fontId="7" type="noConversion"/>
  </si>
  <si>
    <t>P0.2</t>
    <phoneticPr fontId="7" type="noConversion"/>
  </si>
  <si>
    <t>P5.4</t>
    <phoneticPr fontId="7" type="noConversion"/>
  </si>
  <si>
    <t>P1.7</t>
    <phoneticPr fontId="7" type="noConversion"/>
  </si>
  <si>
    <t>P1.6</t>
    <phoneticPr fontId="7" type="noConversion"/>
  </si>
  <si>
    <t>P1.5</t>
    <phoneticPr fontId="7" type="noConversion"/>
  </si>
  <si>
    <t>P1.4</t>
  </si>
  <si>
    <t>P1.3</t>
  </si>
  <si>
    <t>P1.2</t>
  </si>
  <si>
    <t>P1.1</t>
  </si>
  <si>
    <t>P1.0</t>
  </si>
  <si>
    <t>P5.3</t>
    <phoneticPr fontId="7" type="noConversion"/>
  </si>
  <si>
    <t>P5.2</t>
    <phoneticPr fontId="7" type="noConversion"/>
  </si>
  <si>
    <t>P5.1</t>
    <phoneticPr fontId="7" type="noConversion"/>
  </si>
  <si>
    <t>P5.0</t>
    <phoneticPr fontId="7" type="noConversion"/>
  </si>
  <si>
    <t>Normal</t>
    <phoneticPr fontId="7" type="noConversion"/>
  </si>
  <si>
    <t>Sleep</t>
    <phoneticPr fontId="7" type="noConversion"/>
  </si>
  <si>
    <t>XTAL</t>
    <phoneticPr fontId="7" type="noConversion"/>
  </si>
  <si>
    <t>I2C_SCL1</t>
  </si>
  <si>
    <t>I2C_SDA1</t>
  </si>
  <si>
    <t>WIFI_2_RST</t>
    <phoneticPr fontId="7" type="noConversion"/>
  </si>
  <si>
    <t>WIFI_2_EN</t>
    <phoneticPr fontId="7" type="noConversion"/>
  </si>
  <si>
    <t>WIFI_1_RST</t>
    <phoneticPr fontId="7" type="noConversion"/>
  </si>
  <si>
    <t>WIFI_1_EN</t>
    <phoneticPr fontId="7" type="noConversion"/>
  </si>
  <si>
    <t>UART_RXD1</t>
    <phoneticPr fontId="7" type="noConversion"/>
  </si>
  <si>
    <t>UART_TXD1</t>
    <phoneticPr fontId="7" type="noConversion"/>
  </si>
  <si>
    <t>LOCK_LOCATE_A</t>
    <phoneticPr fontId="7" type="noConversion"/>
  </si>
  <si>
    <t>LOCK_LOCATE_B</t>
    <phoneticPr fontId="7" type="noConversion"/>
  </si>
  <si>
    <t>BUZZER</t>
    <phoneticPr fontId="7" type="noConversion"/>
  </si>
  <si>
    <t>DOOR_OUT</t>
    <phoneticPr fontId="7" type="noConversion"/>
  </si>
  <si>
    <t>DOOR_IN</t>
    <phoneticPr fontId="7" type="noConversion"/>
  </si>
  <si>
    <t>MOTOR_DRIVE_A</t>
    <phoneticPr fontId="7" type="noConversion"/>
  </si>
  <si>
    <t>UART_RXD2</t>
    <phoneticPr fontId="7" type="noConversion"/>
  </si>
  <si>
    <t>UART_TXD2</t>
    <phoneticPr fontId="7" type="noConversion"/>
  </si>
  <si>
    <t>UART_RXD0</t>
    <phoneticPr fontId="7" type="noConversion"/>
  </si>
  <si>
    <t>UART_TXD0</t>
    <phoneticPr fontId="7" type="noConversion"/>
  </si>
  <si>
    <t>MOTOR_DRIVE_B</t>
    <phoneticPr fontId="7" type="noConversion"/>
  </si>
  <si>
    <t>VBAT_SENSE</t>
    <phoneticPr fontId="7" type="noConversion"/>
  </si>
  <si>
    <t>LED_G</t>
    <phoneticPr fontId="7" type="noConversion"/>
  </si>
  <si>
    <t>LED_R</t>
    <phoneticPr fontId="7" type="noConversion"/>
  </si>
  <si>
    <t>BUTTON</t>
  </si>
  <si>
    <t>PWR_WIFI_EN</t>
    <phoneticPr fontId="7" type="noConversion"/>
  </si>
  <si>
    <t>RC Pull H</t>
    <phoneticPr fontId="7" type="noConversion"/>
  </si>
  <si>
    <t>WIFI 2</t>
    <phoneticPr fontId="7" type="noConversion"/>
  </si>
  <si>
    <t>微動開關</t>
    <phoneticPr fontId="7" type="noConversion"/>
  </si>
  <si>
    <t>Pull H VDD</t>
    <phoneticPr fontId="7" type="noConversion"/>
  </si>
  <si>
    <t>蜂鳴器</t>
    <phoneticPr fontId="7" type="noConversion"/>
  </si>
  <si>
    <t>BJT</t>
    <phoneticPr fontId="7" type="noConversion"/>
  </si>
  <si>
    <t>WIFI 1</t>
    <phoneticPr fontId="7" type="noConversion"/>
  </si>
  <si>
    <t>門外主體</t>
    <phoneticPr fontId="7" type="noConversion"/>
  </si>
  <si>
    <t>Pull VBAT 1M</t>
    <phoneticPr fontId="7" type="noConversion"/>
  </si>
  <si>
    <t>電池偵測</t>
    <phoneticPr fontId="7" type="noConversion"/>
  </si>
  <si>
    <t>LED</t>
    <phoneticPr fontId="7" type="noConversion"/>
  </si>
  <si>
    <t>Pull H 10K</t>
    <phoneticPr fontId="7" type="noConversion"/>
  </si>
  <si>
    <t>O</t>
    <phoneticPr fontId="7" type="noConversion"/>
  </si>
  <si>
    <t>I</t>
    <phoneticPr fontId="7" type="noConversion"/>
  </si>
  <si>
    <t>L</t>
    <phoneticPr fontId="7" type="noConversion"/>
  </si>
  <si>
    <t>H</t>
    <phoneticPr fontId="7" type="noConversion"/>
  </si>
  <si>
    <t>Pull L</t>
    <phoneticPr fontId="7" type="noConversion"/>
  </si>
  <si>
    <t>Pull H</t>
    <phoneticPr fontId="7" type="noConversion"/>
  </si>
  <si>
    <t>Pull H 10K</t>
    <phoneticPr fontId="7" type="noConversion"/>
  </si>
  <si>
    <t>L</t>
    <phoneticPr fontId="7" type="noConversion"/>
  </si>
  <si>
    <t>R_PULL_UP=20K</t>
    <phoneticPr fontId="7" type="noConversion"/>
  </si>
  <si>
    <t>R_PULL_DN=20K</t>
    <phoneticPr fontId="7" type="noConversion"/>
  </si>
  <si>
    <t>系統頻率使用HIRC</t>
    <phoneticPr fontId="7" type="noConversion"/>
  </si>
  <si>
    <t>系統頻率使用PLL</t>
    <phoneticPr fontId="7" type="noConversion"/>
  </si>
  <si>
    <t>DO</t>
  </si>
  <si>
    <t>RE</t>
  </si>
  <si>
    <t>MI</t>
  </si>
  <si>
    <t>FA</t>
  </si>
  <si>
    <t>SO</t>
  </si>
  <si>
    <t>LA</t>
  </si>
  <si>
    <t>SI</t>
  </si>
  <si>
    <t>MDO</t>
  </si>
  <si>
    <t>MRE</t>
  </si>
  <si>
    <t>MMI</t>
  </si>
  <si>
    <t>MFA</t>
  </si>
  <si>
    <t>MSO</t>
  </si>
  <si>
    <t>MLA</t>
  </si>
  <si>
    <t>MSI</t>
  </si>
  <si>
    <t>HDO</t>
  </si>
  <si>
    <t>HRE</t>
  </si>
  <si>
    <t>HMI</t>
  </si>
  <si>
    <t>HFA</t>
  </si>
  <si>
    <t>HSO</t>
  </si>
  <si>
    <t>HLA</t>
  </si>
  <si>
    <t>HSI</t>
  </si>
  <si>
    <t>HIRC
Clolk</t>
    <phoneticPr fontId="9" type="noConversion"/>
  </si>
  <si>
    <t>ADC偵測電池電壓低於5V時即代表低電量狀態</t>
    <phoneticPr fontId="7" type="noConversion"/>
  </si>
  <si>
    <t>電流大約58.8~112.9uA</t>
    <phoneticPr fontId="7" type="noConversion"/>
  </si>
  <si>
    <t>電流大約48.1~72.2uA</t>
    <phoneticPr fontId="7" type="noConversion"/>
  </si>
  <si>
    <t>格式</t>
    <phoneticPr fontId="7" type="noConversion"/>
  </si>
  <si>
    <t>大小</t>
    <phoneticPr fontId="7" type="noConversion"/>
  </si>
  <si>
    <t>範例</t>
    <phoneticPr fontId="7" type="noConversion"/>
  </si>
  <si>
    <t>長度</t>
    <phoneticPr fontId="7" type="noConversion"/>
  </si>
  <si>
    <t>內容</t>
    <phoneticPr fontId="7" type="noConversion"/>
  </si>
  <si>
    <t>Start</t>
    <phoneticPr fontId="7" type="noConversion"/>
  </si>
  <si>
    <t>End</t>
    <phoneticPr fontId="7" type="noConversion"/>
  </si>
  <si>
    <t>門鎖密碼及卡片資訊</t>
    <phoneticPr fontId="7" type="noConversion"/>
  </si>
  <si>
    <t>開關門資訊(內容)</t>
    <phoneticPr fontId="7" type="noConversion"/>
  </si>
  <si>
    <t>0x0000</t>
    <phoneticPr fontId="7" type="noConversion"/>
  </si>
  <si>
    <t>0x00A7</t>
    <phoneticPr fontId="7" type="noConversion"/>
  </si>
  <si>
    <t>0x00B0</t>
    <phoneticPr fontId="7" type="noConversion"/>
  </si>
  <si>
    <t>0x00B1</t>
    <phoneticPr fontId="7" type="noConversion"/>
  </si>
  <si>
    <t>0x00C0</t>
    <phoneticPr fontId="7" type="noConversion"/>
  </si>
  <si>
    <t>資料
結構</t>
    <phoneticPr fontId="7" type="noConversion"/>
  </si>
  <si>
    <t>總時間(s)</t>
    <phoneticPr fontId="7" type="noConversion"/>
  </si>
  <si>
    <t>No. Byte</t>
    <phoneticPr fontId="7" type="noConversion"/>
  </si>
  <si>
    <t>1 Byte Time</t>
    <phoneticPr fontId="7" type="noConversion"/>
  </si>
  <si>
    <t>開關門資料儲存格式</t>
    <phoneticPr fontId="7" type="noConversion"/>
  </si>
  <si>
    <t>型號：AT24C256C</t>
    <phoneticPr fontId="7" type="noConversion"/>
  </si>
  <si>
    <t>大小：32,768 Byte</t>
    <phoneticPr fontId="7" type="noConversion"/>
  </si>
  <si>
    <t>0x6E</t>
    <phoneticPr fontId="7" type="noConversion"/>
  </si>
  <si>
    <t>項目</t>
    <phoneticPr fontId="9" type="noConversion"/>
  </si>
  <si>
    <t>編號</t>
    <phoneticPr fontId="9" type="noConversion"/>
  </si>
  <si>
    <t>狀態</t>
    <phoneticPr fontId="9" type="noConversion"/>
  </si>
  <si>
    <t>行為</t>
  </si>
  <si>
    <t>LED</t>
    <phoneticPr fontId="9" type="noConversion"/>
  </si>
  <si>
    <t>開機</t>
    <phoneticPr fontId="9" type="noConversion"/>
  </si>
  <si>
    <t>藍燈亮起 2 秒</t>
    <phoneticPr fontId="9" type="noConversion"/>
  </si>
  <si>
    <t>低電量</t>
    <phoneticPr fontId="9" type="noConversion"/>
  </si>
  <si>
    <t>紅燈閃爍</t>
    <phoneticPr fontId="9" type="noConversion"/>
  </si>
  <si>
    <t>開、關方向辨識設定失敗</t>
    <phoneticPr fontId="9" type="noConversion"/>
  </si>
  <si>
    <t>紅燈閃爍3次</t>
    <phoneticPr fontId="9" type="noConversion"/>
  </si>
  <si>
    <t>Buzzer</t>
    <phoneticPr fontId="9" type="noConversion"/>
  </si>
  <si>
    <t>Do=523Hz/0.5sec ; Re=586Hz/0.5sec ; Mi=660Hz/0.5sec</t>
    <phoneticPr fontId="9" type="noConversion"/>
  </si>
  <si>
    <t>鍵盤音</t>
    <phoneticPr fontId="9" type="noConversion"/>
  </si>
  <si>
    <t>嗶1短聲</t>
    <phoneticPr fontId="9" type="noConversion"/>
  </si>
  <si>
    <t>嗶=2.98KHz/80m sec</t>
    <phoneticPr fontId="9" type="noConversion"/>
  </si>
  <si>
    <t>操作正常(設定成功)</t>
    <phoneticPr fontId="9" type="noConversion"/>
  </si>
  <si>
    <t>嗶2短聲</t>
    <phoneticPr fontId="9" type="noConversion"/>
  </si>
  <si>
    <t>2個嗶=2.98KHz/80m sec ; 間隔400ms</t>
    <phoneticPr fontId="9" type="noConversion"/>
  </si>
  <si>
    <t>嗶3短聲</t>
    <phoneticPr fontId="9" type="noConversion"/>
  </si>
  <si>
    <t>操作錯誤(設定失敗)</t>
    <phoneticPr fontId="9" type="noConversion"/>
  </si>
  <si>
    <t>嗶1長聲</t>
    <phoneticPr fontId="9" type="noConversion"/>
  </si>
  <si>
    <t>嗶=2.38KHz/500m sec</t>
    <phoneticPr fontId="9" type="noConversion"/>
  </si>
  <si>
    <t>系統防護啟動(低電量警告)</t>
    <phoneticPr fontId="9" type="noConversion"/>
  </si>
  <si>
    <t>嗶3長聲</t>
    <phoneticPr fontId="9" type="noConversion"/>
  </si>
  <si>
    <t>防撬機制啟動</t>
    <phoneticPr fontId="9" type="noConversion"/>
  </si>
  <si>
    <t>嗶長聲30秒</t>
    <phoneticPr fontId="9" type="noConversion"/>
  </si>
  <si>
    <t>定義：</t>
    <phoneticPr fontId="9" type="noConversion"/>
  </si>
  <si>
    <t>嗶短聲為0.1 秒，長聲為0.5 秒</t>
    <phoneticPr fontId="9" type="noConversion"/>
  </si>
  <si>
    <t>其他</t>
    <phoneticPr fontId="9" type="noConversion"/>
  </si>
  <si>
    <t>輸入錯誤密碼五次，觸控面板將會鎖定兩分鐘</t>
    <phoneticPr fontId="9" type="noConversion"/>
  </si>
  <si>
    <t>防橇機制：當左右側微動開關其中一個被鎖心按壓持續 10 秒，便會判定有人試圖橇入而發出持續 30 秒的長音警告</t>
    <phoneticPr fontId="9" type="noConversion"/>
  </si>
  <si>
    <t>門鎖可以儲存
母密碼(管理密碼)*1組
子密碼*9組
感應卡*9組
一次性密碼*1組
緊急密碼*1組</t>
    <phoneticPr fontId="9" type="noConversion"/>
  </si>
  <si>
    <t>功能</t>
    <phoneticPr fontId="9" type="noConversion"/>
  </si>
  <si>
    <t>說明</t>
    <phoneticPr fontId="9" type="noConversion"/>
  </si>
  <si>
    <t>進入選單</t>
    <phoneticPr fontId="9" type="noConversion"/>
  </si>
  <si>
    <t>在開鎖狀態下，喚醒面板後按OK，輸入管理密碼(預設：0000)，再按OK</t>
    <phoneticPr fontId="9" type="noConversion"/>
  </si>
  <si>
    <t>選單</t>
    <phoneticPr fontId="9" type="noConversion"/>
  </si>
  <si>
    <t>(將目前門鎖位置設定為開鎖位置)</t>
    <phoneticPr fontId="9" type="noConversion"/>
  </si>
  <si>
    <t>4到8位數字</t>
    <phoneticPr fontId="9" type="noConversion"/>
  </si>
  <si>
    <t>4到8位數字共9組，或NFC卡片共9張，每新增一組會自動排序</t>
    <phoneticPr fontId="9" type="noConversion"/>
  </si>
  <si>
    <t>可選擇單一要刪除的序號，刪除NFC卡片時需輸入新增時的卡片編號</t>
    <phoneticPr fontId="9" type="noConversion"/>
  </si>
  <si>
    <t>4到8位數字，只能使用一次</t>
    <phoneticPr fontId="9" type="noConversion"/>
  </si>
  <si>
    <t>4到8位數字，開關鎖的同時發送"緊急密碼已被啟動"手機訊息(搭配華碩智慧管家APP)</t>
    <phoneticPr fontId="9" type="noConversion"/>
  </si>
  <si>
    <t>停用密碼及NFC功能</t>
    <phoneticPr fontId="9" type="noConversion"/>
  </si>
  <si>
    <t>在關門後 30 秒自動鎖定(自動上鎖)</t>
    <phoneticPr fontId="9" type="noConversion"/>
  </si>
  <si>
    <t>還原出廠預設</t>
    <phoneticPr fontId="9" type="noConversion"/>
  </si>
  <si>
    <t>按住 重置按鈕 約 5 秒，聽到嗶嗶兩聲</t>
    <phoneticPr fontId="9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</si>
  <si>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0x98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</si>
  <si>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0xE1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</si>
  <si>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0xD2</t>
    </r>
    <phoneticPr fontId="7" type="noConversion"/>
  </si>
  <si>
    <r>
      <t xml:space="preserve">0x6B(Lock State)
</t>
    </r>
    <r>
      <rPr>
        <sz val="12"/>
        <rFont val="新細明體"/>
        <family val="1"/>
        <charset val="136"/>
        <scheme val="minor"/>
      </rPr>
      <t>0x6D(Unlock State)
0xFF(重置後第一次使用)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</si>
  <si>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0xB3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</si>
  <si>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0x32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</si>
  <si>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0x42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</si>
  <si>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0x52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</si>
  <si>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0xA1, 0x11</t>
    </r>
    <phoneticPr fontId="9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</si>
  <si>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0xA1, 0x12</t>
    </r>
    <phoneticPr fontId="9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</si>
  <si>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0xA1, 0x21</t>
    </r>
    <phoneticPr fontId="9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</si>
  <si>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0xD3, 0x11</t>
    </r>
    <phoneticPr fontId="9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</si>
  <si>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0xD3, 0x12</t>
    </r>
    <phoneticPr fontId="9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</si>
  <si>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0xD1</t>
    </r>
    <phoneticPr fontId="7" type="noConversion"/>
  </si>
  <si>
    <r>
      <t>0x5A,</t>
    </r>
    <r>
      <rPr>
        <sz val="12"/>
        <color rgb="FF0000FF"/>
        <rFont val="新細明體"/>
        <family val="1"/>
        <charset val="136"/>
        <scheme val="minor"/>
      </rPr>
      <t xml:space="preserve"> </t>
    </r>
    <r>
      <rPr>
        <b/>
        <sz val="12"/>
        <color rgb="FF0000FF"/>
        <rFont val="新細明體"/>
        <family val="1"/>
        <charset val="136"/>
        <scheme val="minor"/>
      </rPr>
      <t>0xB1,</t>
    </r>
    <r>
      <rPr>
        <sz val="12"/>
        <color rgb="FF0000FF"/>
        <rFont val="新細明體"/>
        <family val="1"/>
        <charset val="136"/>
        <scheme val="minor"/>
      </rPr>
      <t xml:space="preserve"> </t>
    </r>
    <r>
      <rPr>
        <b/>
        <sz val="12"/>
        <color rgb="FF0000FF"/>
        <rFont val="新細明體"/>
        <family val="1"/>
        <charset val="136"/>
        <scheme val="minor"/>
      </rPr>
      <t>0x00</t>
    </r>
    <r>
      <rPr>
        <sz val="12"/>
        <rFont val="新細明體"/>
        <family val="1"/>
        <charset val="136"/>
        <scheme val="minor"/>
      </rPr>
      <t>, 0x00, 0x00, 0x00, 0x00, 0xFF, 0xFF, 0xFF, 0xFF</t>
    </r>
    <phoneticPr fontId="7" type="noConversion"/>
  </si>
  <si>
    <r>
      <t>0x5A</t>
    </r>
    <r>
      <rPr>
        <sz val="12"/>
        <color rgb="FF0000FF"/>
        <rFont val="新細明體"/>
        <family val="1"/>
        <charset val="136"/>
        <scheme val="minor"/>
      </rPr>
      <t xml:space="preserve">, </t>
    </r>
    <r>
      <rPr>
        <b/>
        <sz val="12"/>
        <color rgb="FF0000FF"/>
        <rFont val="新細明體"/>
        <family val="1"/>
        <charset val="136"/>
        <scheme val="minor"/>
      </rPr>
      <t>0xB2,</t>
    </r>
    <r>
      <rPr>
        <sz val="12"/>
        <color rgb="FF0000FF"/>
        <rFont val="新細明體"/>
        <family val="1"/>
        <charset val="136"/>
        <scheme val="minor"/>
      </rPr>
      <t xml:space="preserve"> </t>
    </r>
    <r>
      <rPr>
        <b/>
        <sz val="12"/>
        <color rgb="FF0000FF"/>
        <rFont val="新細明體"/>
        <family val="1"/>
        <charset val="136"/>
        <scheme val="minor"/>
      </rPr>
      <t>0x02</t>
    </r>
    <r>
      <rPr>
        <sz val="12"/>
        <rFont val="新細明體"/>
        <family val="1"/>
        <charset val="136"/>
        <scheme val="minor"/>
      </rPr>
      <t>, 0x55, 0xD5, 0xA1, 0x67, 0xFF, 0xFF, 0xFF, 0xFF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</si>
  <si>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0xB4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</si>
  <si>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0x94, 0x31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</si>
  <si>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0x51, 0x6B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</si>
  <si>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0x41, 0x6B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</si>
  <si>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0x31, 0x6C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</si>
  <si>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0x31, 0x6B</t>
    </r>
    <phoneticPr fontId="7" type="noConversion"/>
  </si>
  <si>
    <r>
      <t xml:space="preserve">0x5A, </t>
    </r>
    <r>
      <rPr>
        <b/>
        <sz val="12"/>
        <color rgb="FF0000FF"/>
        <rFont val="新細明體"/>
        <family val="1"/>
        <charset val="136"/>
        <scheme val="minor"/>
      </rPr>
      <t>0x94, 0x30</t>
    </r>
    <phoneticPr fontId="7" type="noConversion"/>
  </si>
  <si>
    <t>(bps)</t>
    <phoneticPr fontId="7" type="noConversion"/>
  </si>
  <si>
    <t>Baud Rate</t>
    <phoneticPr fontId="7" type="noConversion"/>
  </si>
  <si>
    <r>
      <t xml:space="preserve">嗶1短聲，收到UART命令(0x5A, </t>
    </r>
    <r>
      <rPr>
        <b/>
        <sz val="12"/>
        <color rgb="FF0000FF"/>
        <rFont val="新細明體"/>
        <family val="1"/>
        <charset val="136"/>
        <scheme val="minor"/>
      </rPr>
      <t>0xA1, 0x11</t>
    </r>
    <r>
      <rPr>
        <sz val="12"/>
        <color theme="1"/>
        <rFont val="新細明體"/>
        <family val="1"/>
        <charset val="136"/>
        <scheme val="minor"/>
      </rPr>
      <t>)為嗶1短聲，發出Si聲音(長度80ms)</t>
    </r>
    <phoneticPr fontId="9" type="noConversion"/>
  </si>
  <si>
    <r>
      <t xml:space="preserve">嗶2短聲，收到UART命令(0x5A, </t>
    </r>
    <r>
      <rPr>
        <b/>
        <sz val="12"/>
        <color rgb="FF0000FF"/>
        <rFont val="新細明體"/>
        <family val="1"/>
        <charset val="136"/>
        <scheme val="minor"/>
      </rPr>
      <t>0xA1, 0x12</t>
    </r>
    <r>
      <rPr>
        <sz val="12"/>
        <color theme="1"/>
        <rFont val="新細明體"/>
        <family val="1"/>
        <charset val="136"/>
        <scheme val="minor"/>
      </rPr>
      <t>)為嗶2短聲，發出Si聲音(長度80ms)，兩聲音間格200ms</t>
    </r>
    <phoneticPr fontId="9" type="noConversion"/>
  </si>
  <si>
    <r>
      <t xml:space="preserve">嗶1長聲，收到UART命令(0x5A, </t>
    </r>
    <r>
      <rPr>
        <b/>
        <sz val="12"/>
        <color rgb="FF0000FF"/>
        <rFont val="新細明體"/>
        <family val="1"/>
        <charset val="136"/>
        <scheme val="minor"/>
      </rPr>
      <t>0xA1, 0x21</t>
    </r>
    <r>
      <rPr>
        <sz val="12"/>
        <color theme="1"/>
        <rFont val="新細明體"/>
        <family val="1"/>
        <charset val="136"/>
        <scheme val="minor"/>
      </rPr>
      <t>)為嗶1長聲，發出Si聲音(長度500ms)</t>
    </r>
    <phoneticPr fontId="9" type="noConversion"/>
  </si>
  <si>
    <r>
      <t>EINT GPIO INPUT</t>
    </r>
    <r>
      <rPr>
        <b/>
        <sz val="12"/>
        <color rgb="FF0000FF"/>
        <rFont val="新細明體"/>
        <family val="1"/>
        <charset val="136"/>
        <scheme val="minor"/>
      </rPr>
      <t>(正緣觸發)</t>
    </r>
    <r>
      <rPr>
        <sz val="12"/>
        <color theme="1"/>
        <rFont val="新細明體"/>
        <family val="1"/>
        <charset val="136"/>
        <scheme val="minor"/>
      </rPr>
      <t xml:space="preserve">
P22="H"(門鎖為開門狀態)
</t>
    </r>
    <r>
      <rPr>
        <b/>
        <sz val="12"/>
        <color rgb="FFFF6600"/>
        <rFont val="新細明體"/>
        <family val="1"/>
        <charset val="136"/>
        <scheme val="minor"/>
      </rPr>
      <t>(EINT2)</t>
    </r>
    <r>
      <rPr>
        <sz val="12"/>
        <color theme="1"/>
        <rFont val="新細明體"/>
        <family val="1"/>
        <charset val="136"/>
        <scheme val="minor"/>
      </rPr>
      <t xml:space="preserve">
P21="H"(門鎖為關門狀態)
</t>
    </r>
    <r>
      <rPr>
        <b/>
        <sz val="12"/>
        <color rgb="FFFF6600"/>
        <rFont val="新細明體"/>
        <family val="1"/>
        <charset val="136"/>
        <scheme val="minor"/>
      </rPr>
      <t>(EINT1)</t>
    </r>
    <phoneticPr fontId="7" type="noConversion"/>
  </si>
  <si>
    <r>
      <t>EINT GPIO INPUT</t>
    </r>
    <r>
      <rPr>
        <b/>
        <sz val="12"/>
        <color theme="1"/>
        <rFont val="新細明體"/>
        <family val="1"/>
        <charset val="136"/>
        <scheme val="minor"/>
      </rPr>
      <t>(</t>
    </r>
    <r>
      <rPr>
        <b/>
        <sz val="12"/>
        <color rgb="FF0000FF"/>
        <rFont val="新細明體"/>
        <family val="1"/>
        <charset val="136"/>
        <scheme val="minor"/>
      </rPr>
      <t xml:space="preserve">負緣觸發)
</t>
    </r>
    <r>
      <rPr>
        <b/>
        <sz val="12"/>
        <color rgb="FFFF6600"/>
        <rFont val="新細明體"/>
        <family val="1"/>
        <charset val="136"/>
        <scheme val="minor"/>
      </rPr>
      <t>(EINT3)</t>
    </r>
  </si>
  <si>
    <r>
      <t xml:space="preserve">I2C(I2C_1)
</t>
    </r>
    <r>
      <rPr>
        <b/>
        <sz val="12"/>
        <color rgb="FF0000FF"/>
        <rFont val="新細明體"/>
        <family val="1"/>
        <charset val="136"/>
        <scheme val="minor"/>
      </rPr>
      <t>P33=I2C_SCL1
P32=I2C_SDA1</t>
    </r>
    <phoneticPr fontId="7" type="noConversion"/>
  </si>
  <si>
    <r>
      <t xml:space="preserve">UART(UART_0)
</t>
    </r>
    <r>
      <rPr>
        <b/>
        <sz val="12"/>
        <color rgb="FF0000FF"/>
        <rFont val="新細明體"/>
        <family val="1"/>
        <charset val="136"/>
        <scheme val="minor"/>
      </rPr>
      <t>P00=UART_TXD0
P01=UART_RXD0</t>
    </r>
    <phoneticPr fontId="7" type="noConversion"/>
  </si>
  <si>
    <r>
      <t xml:space="preserve">UART(UART_2)
</t>
    </r>
    <r>
      <rPr>
        <b/>
        <sz val="12"/>
        <color rgb="FF0000FF"/>
        <rFont val="新細明體"/>
        <family val="1"/>
        <charset val="136"/>
        <scheme val="minor"/>
      </rPr>
      <t>P04=UART_TXD2
P05=UART_RXD2</t>
    </r>
    <phoneticPr fontId="7" type="noConversion"/>
  </si>
  <si>
    <t>門外發出</t>
    <phoneticPr fontId="7" type="noConversion"/>
  </si>
  <si>
    <t>門內發出</t>
    <phoneticPr fontId="7" type="noConversion"/>
  </si>
  <si>
    <t>J1</t>
    <phoneticPr fontId="7" type="noConversion"/>
  </si>
  <si>
    <t>J2</t>
    <phoneticPr fontId="7" type="noConversion"/>
  </si>
  <si>
    <t>Pin</t>
    <phoneticPr fontId="7" type="noConversion"/>
  </si>
  <si>
    <t>ADC_VDD</t>
    <phoneticPr fontId="7" type="noConversion"/>
  </si>
  <si>
    <t>GPIO16</t>
    <phoneticPr fontId="7" type="noConversion"/>
  </si>
  <si>
    <t>GPIO5</t>
    <phoneticPr fontId="7" type="noConversion"/>
  </si>
  <si>
    <t>EXT DIV 1/3 by ADC_VDD</t>
    <phoneticPr fontId="7" type="noConversion"/>
  </si>
  <si>
    <t>GPIO4</t>
    <phoneticPr fontId="7" type="noConversion"/>
  </si>
  <si>
    <t>GPIO10</t>
    <phoneticPr fontId="7" type="noConversion"/>
  </si>
  <si>
    <t>GPIO0</t>
    <phoneticPr fontId="7" type="noConversion"/>
  </si>
  <si>
    <t>GPIO9</t>
    <phoneticPr fontId="7" type="noConversion"/>
  </si>
  <si>
    <t>GPIO2</t>
    <phoneticPr fontId="7" type="noConversion"/>
  </si>
  <si>
    <t>SPI_INT</t>
    <phoneticPr fontId="7" type="noConversion"/>
  </si>
  <si>
    <t>VDD3V3</t>
    <phoneticPr fontId="7" type="noConversion"/>
  </si>
  <si>
    <t>SPI_MOSI</t>
    <phoneticPr fontId="7" type="noConversion"/>
  </si>
  <si>
    <t>SPI_MISO</t>
    <phoneticPr fontId="7" type="noConversion"/>
  </si>
  <si>
    <t>GPIO14</t>
    <phoneticPr fontId="7" type="noConversion"/>
  </si>
  <si>
    <t>SPI_CLK</t>
    <phoneticPr fontId="7" type="noConversion"/>
  </si>
  <si>
    <t>GPIO12</t>
    <phoneticPr fontId="7" type="noConversion"/>
  </si>
  <si>
    <t>GPIO13</t>
    <phoneticPr fontId="7" type="noConversion"/>
  </si>
  <si>
    <t>GPIO15</t>
    <phoneticPr fontId="7" type="noConversion"/>
  </si>
  <si>
    <t>EN</t>
    <phoneticPr fontId="7" type="noConversion"/>
  </si>
  <si>
    <t>RXD0</t>
    <phoneticPr fontId="7" type="noConversion"/>
  </si>
  <si>
    <t>EXT PULL "H"</t>
    <phoneticPr fontId="7" type="noConversion"/>
  </si>
  <si>
    <t>TXD0</t>
    <phoneticPr fontId="7" type="noConversion"/>
  </si>
  <si>
    <t>EXT RC PULL "H"</t>
    <phoneticPr fontId="7" type="noConversion"/>
  </si>
  <si>
    <t>EXT_5V</t>
    <phoneticPr fontId="7" type="noConversion"/>
  </si>
  <si>
    <t>WAKE</t>
    <phoneticPr fontId="7" type="noConversion"/>
  </si>
  <si>
    <t>SW_UART_RX</t>
    <phoneticPr fontId="7" type="noConversion"/>
  </si>
  <si>
    <t>SW_UART_TX</t>
    <phoneticPr fontId="7" type="noConversion"/>
  </si>
  <si>
    <t>EXT PULL "H" = Normal Mode</t>
    <phoneticPr fontId="7" type="noConversion"/>
  </si>
  <si>
    <t>EXT PULL "L"</t>
    <phoneticPr fontId="7" type="noConversion"/>
  </si>
  <si>
    <t>EXT USB TO UART CP2102</t>
    <phoneticPr fontId="7" type="noConversion"/>
  </si>
  <si>
    <t>格式：Baud Rate=9600, 8, N, 1</t>
    <phoneticPr fontId="7" type="noConversion"/>
  </si>
  <si>
    <t>CMD</t>
    <phoneticPr fontId="7" type="noConversion"/>
  </si>
  <si>
    <t>Byte 1</t>
  </si>
  <si>
    <t>Byte 2</t>
  </si>
  <si>
    <t>Byte 3</t>
  </si>
  <si>
    <t>Byte 4</t>
  </si>
  <si>
    <t>Byte 5</t>
  </si>
  <si>
    <t>Byte 6</t>
  </si>
  <si>
    <t>Byte 7</t>
  </si>
  <si>
    <t>Byte 8</t>
  </si>
  <si>
    <t>Byte 9</t>
  </si>
  <si>
    <t>Byte 10</t>
  </si>
  <si>
    <t>Byte 11</t>
  </si>
  <si>
    <t>Byte 12</t>
  </si>
  <si>
    <t>0x53</t>
    <phoneticPr fontId="7" type="noConversion"/>
  </si>
  <si>
    <t>0x54</t>
    <phoneticPr fontId="7" type="noConversion"/>
  </si>
  <si>
    <t>0x30</t>
    <phoneticPr fontId="7" type="noConversion"/>
  </si>
  <si>
    <t>0x31</t>
    <phoneticPr fontId="7" type="noConversion"/>
  </si>
  <si>
    <t>0x36</t>
    <phoneticPr fontId="7" type="noConversion"/>
  </si>
  <si>
    <t>RX(WIFI發出)</t>
    <phoneticPr fontId="7" type="noConversion"/>
  </si>
  <si>
    <t>0x32</t>
    <phoneticPr fontId="7" type="noConversion"/>
  </si>
  <si>
    <t>TX(門內發出)</t>
    <phoneticPr fontId="7" type="noConversion"/>
  </si>
  <si>
    <t>0x34</t>
  </si>
  <si>
    <t>0x35</t>
  </si>
  <si>
    <t>0x36</t>
  </si>
  <si>
    <t>Get_Record</t>
  </si>
  <si>
    <t>WIFI_Ready(OK)</t>
    <phoneticPr fontId="7" type="noConversion"/>
  </si>
  <si>
    <t>Beep(OK)</t>
    <phoneticPr fontId="7" type="noConversion"/>
  </si>
  <si>
    <t>LED Red(OK)</t>
    <phoneticPr fontId="7" type="noConversion"/>
  </si>
  <si>
    <t>LED Green(OK)</t>
    <phoneticPr fontId="7" type="noConversion"/>
  </si>
  <si>
    <t>0x37</t>
  </si>
  <si>
    <t>0x32</t>
  </si>
  <si>
    <t>0x33</t>
  </si>
  <si>
    <t>UnLock(OK)</t>
    <phoneticPr fontId="7" type="noConversion"/>
  </si>
  <si>
    <t>Lock(OK)</t>
    <phoneticPr fontId="7" type="noConversion"/>
  </si>
  <si>
    <t>RTC_Calibration(OK)</t>
    <phoneticPr fontId="7" type="noConversion"/>
  </si>
  <si>
    <t>Alarm(OK)</t>
    <phoneticPr fontId="7" type="noConversion"/>
  </si>
  <si>
    <t>53 54 34 30 30 36</t>
    <phoneticPr fontId="7" type="noConversion"/>
  </si>
  <si>
    <t>53 54 33 30 30 36</t>
    <phoneticPr fontId="7" type="noConversion"/>
  </si>
  <si>
    <t>Parameter</t>
    <phoneticPr fontId="7" type="noConversion"/>
  </si>
  <si>
    <t>Length</t>
    <phoneticPr fontId="7" type="noConversion"/>
  </si>
  <si>
    <t>Door_Lock</t>
    <phoneticPr fontId="7" type="noConversion"/>
  </si>
  <si>
    <t>Door_UnLock</t>
    <phoneticPr fontId="7" type="noConversion"/>
  </si>
  <si>
    <t>Door_Beep</t>
    <phoneticPr fontId="7" type="noConversion"/>
  </si>
  <si>
    <t>Door_LED_Red</t>
    <phoneticPr fontId="7" type="noConversion"/>
  </si>
  <si>
    <t>Door_LED_Green</t>
    <phoneticPr fontId="7" type="noConversion"/>
  </si>
  <si>
    <t>Door_Alarm</t>
    <phoneticPr fontId="7" type="noConversion"/>
  </si>
  <si>
    <t>Contents</t>
    <phoneticPr fontId="7" type="noConversion"/>
  </si>
  <si>
    <t>RTC_Calibration</t>
    <phoneticPr fontId="7" type="noConversion"/>
  </si>
  <si>
    <t>Get_Record</t>
    <phoneticPr fontId="7" type="noConversion"/>
  </si>
  <si>
    <t>0xHH</t>
    <phoneticPr fontId="7" type="noConversion"/>
  </si>
  <si>
    <t>0xYY</t>
    <phoneticPr fontId="7" type="noConversion"/>
  </si>
  <si>
    <t>0xMM</t>
    <phoneticPr fontId="7" type="noConversion"/>
  </si>
  <si>
    <t>0xDD</t>
    <phoneticPr fontId="7" type="noConversion"/>
  </si>
  <si>
    <t>0xSS</t>
    <phoneticPr fontId="7" type="noConversion"/>
  </si>
  <si>
    <t>WIFI_Ready</t>
    <phoneticPr fontId="7" type="noConversion"/>
  </si>
  <si>
    <t>0x38</t>
  </si>
  <si>
    <t>0x39</t>
  </si>
  <si>
    <t>53 54 31 30 30 36</t>
    <phoneticPr fontId="7" type="noConversion"/>
  </si>
  <si>
    <t>53 54 32 30 30 36</t>
    <phoneticPr fontId="7" type="noConversion"/>
  </si>
  <si>
    <t>53 54 34 31 30 36</t>
    <phoneticPr fontId="7" type="noConversion"/>
  </si>
  <si>
    <t>53 54 34 32 30 36</t>
    <phoneticPr fontId="7" type="noConversion"/>
  </si>
  <si>
    <t>53 54 35 30 30 36</t>
    <phoneticPr fontId="7" type="noConversion"/>
  </si>
  <si>
    <t>53 54 35 31 30 36</t>
    <phoneticPr fontId="7" type="noConversion"/>
  </si>
  <si>
    <t>53 54 36 30 30 36</t>
    <phoneticPr fontId="7" type="noConversion"/>
  </si>
  <si>
    <t>53 54 36 31 30 36</t>
    <phoneticPr fontId="7" type="noConversion"/>
  </si>
  <si>
    <t>53 54 37 30 30 36</t>
    <phoneticPr fontId="7" type="noConversion"/>
  </si>
  <si>
    <t>0xLength</t>
    <phoneticPr fontId="7" type="noConversion"/>
  </si>
  <si>
    <t>ST9003205507105322104415</t>
    <phoneticPr fontId="7" type="noConversion"/>
  </si>
  <si>
    <t>0x30("0")=1短聲, 0x31("1")=2短聲, 0x32("2")=1長聲</t>
    <phoneticPr fontId="7" type="noConversion"/>
  </si>
  <si>
    <t>0x30("0")=滅, 0x31("1")=亮</t>
    <phoneticPr fontId="7" type="noConversion"/>
  </si>
  <si>
    <t>ST1006</t>
    <phoneticPr fontId="7" type="noConversion"/>
  </si>
  <si>
    <t>ST2006</t>
    <phoneticPr fontId="7" type="noConversion"/>
  </si>
  <si>
    <t>ST3006</t>
    <phoneticPr fontId="7" type="noConversion"/>
  </si>
  <si>
    <t>ST4006</t>
    <phoneticPr fontId="7" type="noConversion"/>
  </si>
  <si>
    <t>ST4106</t>
    <phoneticPr fontId="7" type="noConversion"/>
  </si>
  <si>
    <t>ST4206</t>
    <phoneticPr fontId="7" type="noConversion"/>
  </si>
  <si>
    <t>ST5006</t>
    <phoneticPr fontId="7" type="noConversion"/>
  </si>
  <si>
    <t>ST6006</t>
    <phoneticPr fontId="7" type="noConversion"/>
  </si>
  <si>
    <t>ST5106</t>
    <phoneticPr fontId="7" type="noConversion"/>
  </si>
  <si>
    <t>ST6106</t>
    <phoneticPr fontId="7" type="noConversion"/>
  </si>
  <si>
    <t>ST7006</t>
    <phoneticPr fontId="7" type="noConversion"/>
  </si>
  <si>
    <t>ST9006</t>
    <phoneticPr fontId="7" type="noConversion"/>
  </si>
  <si>
    <t>0xH_L</t>
    <phoneticPr fontId="7" type="noConversion"/>
  </si>
  <si>
    <t>0xH_H</t>
    <phoneticPr fontId="7" type="noConversion"/>
  </si>
  <si>
    <t>0xM_H</t>
    <phoneticPr fontId="7" type="noConversion"/>
  </si>
  <si>
    <t>0xM_L</t>
    <phoneticPr fontId="7" type="noConversion"/>
  </si>
  <si>
    <t>0xS_H</t>
    <phoneticPr fontId="7" type="noConversion"/>
  </si>
  <si>
    <t>0xS_L</t>
    <phoneticPr fontId="7" type="noConversion"/>
  </si>
  <si>
    <t>Hour</t>
    <phoneticPr fontId="7" type="noConversion"/>
  </si>
  <si>
    <t>Minutes</t>
    <phoneticPr fontId="7" type="noConversion"/>
  </si>
  <si>
    <t>Second</t>
    <phoneticPr fontId="7" type="noConversion"/>
  </si>
  <si>
    <t>開關門資訊(長度_H_Byte)</t>
    <phoneticPr fontId="7" type="noConversion"/>
  </si>
  <si>
    <t>H Byte</t>
    <phoneticPr fontId="7" type="noConversion"/>
  </si>
  <si>
    <t>L Byte</t>
    <phoneticPr fontId="7" type="noConversion"/>
  </si>
  <si>
    <t>1Byte</t>
    <phoneticPr fontId="7" type="noConversion"/>
  </si>
  <si>
    <t>Hex</t>
    <phoneticPr fontId="7" type="noConversion"/>
  </si>
  <si>
    <t>Dec</t>
    <phoneticPr fontId="7" type="noConversion"/>
  </si>
  <si>
    <t>開關門資訊(長度_M_Byte)</t>
    <phoneticPr fontId="7" type="noConversion"/>
  </si>
  <si>
    <t>開關門資訊(長度_L_Byte)</t>
    <phoneticPr fontId="7" type="noConversion"/>
  </si>
  <si>
    <t>0x00B2</t>
    <phoneticPr fontId="7" type="noConversion"/>
  </si>
  <si>
    <t>0x8000</t>
    <phoneticPr fontId="7" type="noConversion"/>
  </si>
  <si>
    <t>Write Time</t>
    <phoneticPr fontId="7" type="noConversion"/>
  </si>
  <si>
    <t>8 Byte Time</t>
    <phoneticPr fontId="7" type="noConversion"/>
  </si>
  <si>
    <t>寫1筆資料所需時間=42.9ms</t>
    <phoneticPr fontId="7" type="noConversion"/>
  </si>
  <si>
    <t>Read Time</t>
    <phoneticPr fontId="7" type="noConversion"/>
  </si>
  <si>
    <t>讀1筆資料所需時間=4ms</t>
    <phoneticPr fontId="7" type="noConversion"/>
  </si>
  <si>
    <t>0x32</t>
    <phoneticPr fontId="7" type="noConversion"/>
  </si>
  <si>
    <t>0x30</t>
    <phoneticPr fontId="7" type="noConversion"/>
  </si>
  <si>
    <t>0x35</t>
    <phoneticPr fontId="7" type="noConversion"/>
  </si>
  <si>
    <t>0x37</t>
    <phoneticPr fontId="7" type="noConversion"/>
  </si>
  <si>
    <t>可記錄長度32576Byte=5,429筆記錄(每筆記錄為6Byte大小)</t>
    <phoneticPr fontId="7" type="noConversion"/>
  </si>
  <si>
    <t>Reply_Record(OK)</t>
    <phoneticPr fontId="7" type="noConversion"/>
  </si>
  <si>
    <t>53 54 38 30 30 36</t>
    <phoneticPr fontId="7" type="noConversion"/>
  </si>
  <si>
    <t>RTCCLK</t>
    <phoneticPr fontId="7" type="noConversion"/>
  </si>
  <si>
    <t>LXTAL</t>
    <phoneticPr fontId="7" type="noConversion"/>
  </si>
  <si>
    <t>TMRSEL</t>
    <phoneticPr fontId="7" type="noConversion"/>
  </si>
  <si>
    <t>00</t>
    <phoneticPr fontId="7" type="noConversion"/>
  </si>
  <si>
    <t>01</t>
  </si>
  <si>
    <t>02</t>
  </si>
  <si>
    <t>03</t>
  </si>
  <si>
    <t>CLK</t>
    <phoneticPr fontId="7" type="noConversion"/>
  </si>
  <si>
    <t>f</t>
    <phoneticPr fontId="7" type="noConversion"/>
  </si>
  <si>
    <t>T</t>
    <phoneticPr fontId="7" type="noConversion"/>
  </si>
  <si>
    <t>(m Sec)</t>
    <phoneticPr fontId="7" type="noConversion"/>
  </si>
  <si>
    <t>(u Sec)</t>
    <phoneticPr fontId="7" type="noConversion"/>
  </si>
  <si>
    <t>(KHz)</t>
    <phoneticPr fontId="7" type="noConversion"/>
  </si>
  <si>
    <t>(Sec)</t>
    <phoneticPr fontId="7" type="noConversion"/>
  </si>
  <si>
    <t>(Hz)</t>
    <phoneticPr fontId="7" type="noConversion"/>
  </si>
  <si>
    <t>RTCTMRTO</t>
    <phoneticPr fontId="7" type="noConversion"/>
  </si>
  <si>
    <t>MAX</t>
    <phoneticPr fontId="7" type="noConversion"/>
  </si>
  <si>
    <t>MIN</t>
    <phoneticPr fontId="7" type="noConversion"/>
  </si>
  <si>
    <t>→</t>
    <phoneticPr fontId="7" type="noConversion"/>
  </si>
  <si>
    <t>←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</si>
</sst>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0_ "/>
    <numFmt numFmtId="178" formatCode="0.000_ "/>
    <numFmt numFmtId="179" formatCode="0.00000000_ "/>
  </numFmts>
  <fonts count="20">
    <font>
      <sz val="11"/>
      <color theme="1"/>
      <name val="新細明體"/>
      <family val="2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9"/>
      <name val="新細明體"/>
      <family val="3"/>
      <charset val="136"/>
      <scheme val="minor"/>
    </font>
    <font>
      <u/>
      <sz val="11"/>
      <color theme="10"/>
      <name val="新細明體"/>
      <family val="2"/>
      <scheme val="minor"/>
    </font>
    <font>
      <sz val="9"/>
      <name val="新細明體"/>
      <family val="2"/>
      <charset val="136"/>
      <scheme val="minor"/>
    </font>
    <font>
      <sz val="12"/>
      <color theme="1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u/>
      <sz val="12"/>
      <color theme="10"/>
      <name val="新細明體"/>
      <family val="1"/>
      <charset val="136"/>
      <scheme val="minor"/>
    </font>
    <font>
      <b/>
      <sz val="12"/>
      <color theme="1"/>
      <name val="新細明體"/>
      <family val="1"/>
      <charset val="136"/>
      <scheme val="minor"/>
    </font>
    <font>
      <b/>
      <sz val="12"/>
      <color rgb="FFFF0000"/>
      <name val="新細明體"/>
      <family val="1"/>
      <charset val="136"/>
      <scheme val="minor"/>
    </font>
    <font>
      <b/>
      <sz val="12"/>
      <color rgb="FF0000FF"/>
      <name val="新細明體"/>
      <family val="1"/>
      <charset val="136"/>
      <scheme val="minor"/>
    </font>
    <font>
      <sz val="12"/>
      <color rgb="FF0000FF"/>
      <name val="新細明體"/>
      <family val="1"/>
      <charset val="136"/>
      <scheme val="minor"/>
    </font>
    <font>
      <b/>
      <sz val="12"/>
      <color rgb="FFFF6600"/>
      <name val="新細明體"/>
      <family val="1"/>
      <charset val="136"/>
      <scheme val="minor"/>
    </font>
    <font>
      <sz val="12"/>
      <color theme="1"/>
      <name val="新細明體"/>
      <family val="1"/>
      <charset val="136"/>
      <scheme val="major"/>
    </font>
    <font>
      <sz val="11"/>
      <name val="新細明體"/>
      <family val="1"/>
      <charset val="136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8">
    <xf numFmtId="0" fontId="0" fillId="0" borderId="0"/>
    <xf numFmtId="0" fontId="8" fillId="0" borderId="0" applyNumberFormat="0" applyFill="0" applyBorder="0" applyAlignment="0" applyProtection="0"/>
    <xf numFmtId="0" fontId="6" fillId="0" borderId="0">
      <alignment vertical="center"/>
    </xf>
    <xf numFmtId="0" fontId="5" fillId="0" borderId="0">
      <alignment vertical="center"/>
    </xf>
    <xf numFmtId="0" fontId="4" fillId="0" borderId="0">
      <alignment vertical="center"/>
    </xf>
    <xf numFmtId="0" fontId="3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</cellStyleXfs>
  <cellXfs count="217">
    <xf numFmtId="0" fontId="0" fillId="0" borderId="0" xfId="0"/>
    <xf numFmtId="0" fontId="10" fillId="0" borderId="0" xfId="0" applyFont="1"/>
    <xf numFmtId="0" fontId="10" fillId="0" borderId="1" xfId="0" applyFont="1" applyBorder="1"/>
    <xf numFmtId="0" fontId="11" fillId="0" borderId="1" xfId="0" applyFont="1" applyBorder="1" applyAlignment="1">
      <alignment vertical="center" wrapText="1"/>
    </xf>
    <xf numFmtId="0" fontId="11" fillId="0" borderId="1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horizontal="center"/>
    </xf>
    <xf numFmtId="0" fontId="10" fillId="0" borderId="0" xfId="0" applyFont="1" applyAlignment="1">
      <alignment horizontal="center"/>
    </xf>
    <xf numFmtId="0" fontId="10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/>
    </xf>
    <xf numFmtId="0" fontId="3" fillId="0" borderId="0" xfId="5">
      <alignment vertical="center"/>
    </xf>
    <xf numFmtId="0" fontId="3" fillId="0" borderId="1" xfId="5" applyBorder="1" applyAlignment="1">
      <alignment horizontal="center" vertical="center"/>
    </xf>
    <xf numFmtId="0" fontId="3" fillId="0" borderId="1" xfId="5" applyBorder="1">
      <alignment vertical="center"/>
    </xf>
    <xf numFmtId="0" fontId="3" fillId="0" borderId="1" xfId="5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0" fillId="0" borderId="0" xfId="0" applyFont="1" applyAlignment="1"/>
    <xf numFmtId="0" fontId="10" fillId="0" borderId="0" xfId="0" applyFont="1" applyAlignment="1">
      <alignment horizontal="left"/>
    </xf>
    <xf numFmtId="0" fontId="12" fillId="0" borderId="0" xfId="1" applyFont="1"/>
    <xf numFmtId="0" fontId="13" fillId="0" borderId="0" xfId="0" applyFont="1"/>
    <xf numFmtId="0" fontId="10" fillId="0" borderId="0" xfId="2" applyFont="1">
      <alignment vertical="center"/>
    </xf>
    <xf numFmtId="0" fontId="10" fillId="0" borderId="1" xfId="2" applyFont="1" applyBorder="1" applyAlignment="1">
      <alignment horizontal="left" vertical="center"/>
    </xf>
    <xf numFmtId="0" fontId="10" fillId="0" borderId="1" xfId="2" applyFont="1" applyBorder="1">
      <alignment vertical="center"/>
    </xf>
    <xf numFmtId="0" fontId="11" fillId="0" borderId="1" xfId="2" applyFont="1" applyBorder="1">
      <alignment vertical="center"/>
    </xf>
    <xf numFmtId="0" fontId="10" fillId="0" borderId="0" xfId="2" applyFont="1" applyBorder="1" applyAlignment="1">
      <alignment horizontal="left" vertical="center"/>
    </xf>
    <xf numFmtId="0" fontId="10" fillId="0" borderId="0" xfId="2" applyFont="1" applyBorder="1">
      <alignment vertical="center"/>
    </xf>
    <xf numFmtId="0" fontId="14" fillId="0" borderId="1" xfId="2" applyFont="1" applyBorder="1">
      <alignment vertical="center"/>
    </xf>
    <xf numFmtId="0" fontId="10" fillId="0" borderId="1" xfId="0" applyFont="1" applyBorder="1" applyAlignment="1">
      <alignment horizontal="right"/>
    </xf>
    <xf numFmtId="0" fontId="10" fillId="0" borderId="0" xfId="0" applyFont="1" applyBorder="1" applyAlignment="1">
      <alignment horizontal="right"/>
    </xf>
    <xf numFmtId="0" fontId="10" fillId="5" borderId="1" xfId="0" applyFont="1" applyFill="1" applyBorder="1" applyAlignment="1">
      <alignment vertical="center" wrapText="1"/>
    </xf>
    <xf numFmtId="0" fontId="10" fillId="2" borderId="1" xfId="0" applyFont="1" applyFill="1" applyBorder="1"/>
    <xf numFmtId="0" fontId="10" fillId="5" borderId="1" xfId="0" applyFont="1" applyFill="1" applyBorder="1" applyAlignment="1">
      <alignment vertical="center"/>
    </xf>
    <xf numFmtId="0" fontId="10" fillId="4" borderId="1" xfId="0" applyFont="1" applyFill="1" applyBorder="1"/>
    <xf numFmtId="0" fontId="10" fillId="0" borderId="1" xfId="0" applyFont="1" applyBorder="1" applyAlignment="1">
      <alignment vertical="center" wrapText="1"/>
    </xf>
    <xf numFmtId="0" fontId="10" fillId="0" borderId="1" xfId="0" applyFont="1" applyBorder="1" applyAlignment="1">
      <alignment vertical="center"/>
    </xf>
    <xf numFmtId="0" fontId="10" fillId="0" borderId="1" xfId="0" applyFont="1" applyBorder="1" applyAlignment="1">
      <alignment vertical="top" wrapText="1"/>
    </xf>
    <xf numFmtId="0" fontId="11" fillId="0" borderId="1" xfId="0" applyFont="1" applyBorder="1" applyAlignment="1">
      <alignment vertical="center"/>
    </xf>
    <xf numFmtId="0" fontId="10" fillId="0" borderId="0" xfId="0" applyFont="1" applyBorder="1"/>
    <xf numFmtId="0" fontId="10" fillId="0" borderId="0" xfId="0" applyFont="1" applyBorder="1" applyAlignment="1">
      <alignment horizontal="center"/>
    </xf>
    <xf numFmtId="0" fontId="10" fillId="0" borderId="0" xfId="0" applyFont="1" applyFill="1" applyBorder="1" applyAlignment="1">
      <alignment horizontal="center"/>
    </xf>
    <xf numFmtId="0" fontId="10" fillId="4" borderId="1" xfId="0" applyFont="1" applyFill="1" applyBorder="1" applyAlignment="1">
      <alignment horizontal="center"/>
    </xf>
    <xf numFmtId="0" fontId="10" fillId="6" borderId="1" xfId="0" applyFont="1" applyFill="1" applyBorder="1" applyAlignment="1">
      <alignment horizontal="center"/>
    </xf>
    <xf numFmtId="0" fontId="10" fillId="6" borderId="0" xfId="0" applyFont="1" applyFill="1" applyBorder="1"/>
    <xf numFmtId="0" fontId="10" fillId="5" borderId="1" xfId="0" applyFont="1" applyFill="1" applyBorder="1" applyAlignment="1">
      <alignment horizontal="center"/>
    </xf>
    <xf numFmtId="0" fontId="10" fillId="0" borderId="1" xfId="0" applyFont="1" applyBorder="1" applyAlignment="1">
      <alignment horizontal="center" wrapText="1"/>
    </xf>
    <xf numFmtId="0" fontId="10" fillId="3" borderId="1" xfId="0" applyFont="1" applyFill="1" applyBorder="1" applyAlignment="1">
      <alignment horizontal="center"/>
    </xf>
    <xf numFmtId="0" fontId="10" fillId="0" borderId="11" xfId="0" applyFont="1" applyBorder="1" applyAlignment="1"/>
    <xf numFmtId="0" fontId="10" fillId="0" borderId="2" xfId="0" applyFont="1" applyBorder="1"/>
    <xf numFmtId="0" fontId="10" fillId="0" borderId="1" xfId="0" applyFont="1" applyFill="1" applyBorder="1" applyAlignment="1">
      <alignment vertical="center" wrapText="1"/>
    </xf>
    <xf numFmtId="0" fontId="10" fillId="0" borderId="1" xfId="0" applyFont="1" applyBorder="1" applyAlignment="1">
      <alignment wrapText="1"/>
    </xf>
    <xf numFmtId="0" fontId="10" fillId="0" borderId="3" xfId="0" applyFont="1" applyBorder="1" applyAlignment="1">
      <alignment wrapText="1"/>
    </xf>
    <xf numFmtId="0" fontId="10" fillId="0" borderId="2" xfId="0" applyFont="1" applyBorder="1" applyAlignment="1">
      <alignment vertical="center"/>
    </xf>
    <xf numFmtId="0" fontId="10" fillId="0" borderId="3" xfId="0" applyFont="1" applyBorder="1" applyAlignment="1">
      <alignment vertical="center" wrapText="1"/>
    </xf>
    <xf numFmtId="0" fontId="10" fillId="0" borderId="0" xfId="3" applyFont="1">
      <alignment vertical="center"/>
    </xf>
    <xf numFmtId="0" fontId="10" fillId="0" borderId="0" xfId="3" applyFont="1" applyAlignment="1">
      <alignment horizontal="center" vertical="center"/>
    </xf>
    <xf numFmtId="0" fontId="10" fillId="0" borderId="0" xfId="3" applyFont="1" applyAlignment="1">
      <alignment horizontal="left" vertical="center"/>
    </xf>
    <xf numFmtId="0" fontId="10" fillId="0" borderId="1" xfId="3" applyFont="1" applyBorder="1" applyAlignment="1">
      <alignment horizontal="center" vertical="center"/>
    </xf>
    <xf numFmtId="0" fontId="10" fillId="0" borderId="1" xfId="3" applyFont="1" applyBorder="1">
      <alignment vertical="center"/>
    </xf>
    <xf numFmtId="176" fontId="10" fillId="0" borderId="1" xfId="3" applyNumberFormat="1" applyFont="1" applyBorder="1" applyAlignment="1">
      <alignment horizontal="center" vertical="center"/>
    </xf>
    <xf numFmtId="0" fontId="10" fillId="3" borderId="1" xfId="3" applyFont="1" applyFill="1" applyBorder="1" applyAlignment="1">
      <alignment horizontal="center" vertical="center"/>
    </xf>
    <xf numFmtId="0" fontId="10" fillId="3" borderId="1" xfId="3" applyFont="1" applyFill="1" applyBorder="1">
      <alignment vertical="center"/>
    </xf>
    <xf numFmtId="0" fontId="10" fillId="0" borderId="1" xfId="3" applyFont="1" applyFill="1" applyBorder="1" applyAlignment="1">
      <alignment horizontal="center" vertical="center"/>
    </xf>
    <xf numFmtId="0" fontId="10" fillId="0" borderId="1" xfId="3" applyFont="1" applyFill="1" applyBorder="1">
      <alignment vertical="center"/>
    </xf>
    <xf numFmtId="0" fontId="18" fillId="0" borderId="13" xfId="5" applyFont="1" applyBorder="1" applyAlignment="1">
      <alignment horizontal="center" vertical="center"/>
    </xf>
    <xf numFmtId="0" fontId="18" fillId="0" borderId="13" xfId="5" applyFont="1" applyBorder="1">
      <alignment vertical="center"/>
    </xf>
    <xf numFmtId="0" fontId="18" fillId="0" borderId="14" xfId="5" applyFont="1" applyBorder="1">
      <alignment vertical="center"/>
    </xf>
    <xf numFmtId="0" fontId="18" fillId="0" borderId="15" xfId="5" applyFont="1" applyBorder="1">
      <alignment vertical="center"/>
    </xf>
    <xf numFmtId="0" fontId="18" fillId="0" borderId="1" xfId="5" applyFont="1" applyBorder="1" applyAlignment="1">
      <alignment horizontal="center" vertical="center"/>
    </xf>
    <xf numFmtId="0" fontId="18" fillId="0" borderId="1" xfId="5" applyFont="1" applyBorder="1">
      <alignment vertical="center"/>
    </xf>
    <xf numFmtId="0" fontId="18" fillId="0" borderId="16" xfId="5" applyFont="1" applyBorder="1">
      <alignment vertical="center"/>
    </xf>
    <xf numFmtId="0" fontId="18" fillId="0" borderId="17" xfId="5" applyFont="1" applyBorder="1">
      <alignment vertical="center"/>
    </xf>
    <xf numFmtId="0" fontId="18" fillId="0" borderId="18" xfId="5" applyFont="1" applyBorder="1" applyAlignment="1">
      <alignment horizontal="center" vertical="center"/>
    </xf>
    <xf numFmtId="0" fontId="18" fillId="0" borderId="18" xfId="5" applyFont="1" applyBorder="1">
      <alignment vertical="center"/>
    </xf>
    <xf numFmtId="0" fontId="18" fillId="0" borderId="19" xfId="5" applyFont="1" applyBorder="1">
      <alignment vertical="center"/>
    </xf>
    <xf numFmtId="0" fontId="18" fillId="0" borderId="20" xfId="5" applyFont="1" applyBorder="1">
      <alignment vertical="center"/>
    </xf>
    <xf numFmtId="0" fontId="18" fillId="0" borderId="21" xfId="5" applyFont="1" applyBorder="1">
      <alignment vertical="center"/>
    </xf>
    <xf numFmtId="0" fontId="18" fillId="0" borderId="22" xfId="5" applyFont="1" applyBorder="1">
      <alignment vertical="center"/>
    </xf>
    <xf numFmtId="0" fontId="18" fillId="0" borderId="0" xfId="5" applyFont="1">
      <alignment vertical="center"/>
    </xf>
    <xf numFmtId="0" fontId="18" fillId="0" borderId="12" xfId="5" applyFont="1" applyBorder="1">
      <alignment vertical="center"/>
    </xf>
    <xf numFmtId="0" fontId="10" fillId="4" borderId="1" xfId="0" applyFont="1" applyFill="1" applyBorder="1" applyAlignment="1">
      <alignment wrapText="1"/>
    </xf>
    <xf numFmtId="0" fontId="10" fillId="7" borderId="1" xfId="0" applyFont="1" applyFill="1" applyBorder="1" applyAlignment="1">
      <alignment wrapText="1"/>
    </xf>
    <xf numFmtId="0" fontId="10" fillId="7" borderId="1" xfId="0" applyFont="1" applyFill="1" applyBorder="1"/>
    <xf numFmtId="0" fontId="10" fillId="7" borderId="1" xfId="0" applyFont="1" applyFill="1" applyBorder="1" applyAlignment="1">
      <alignment horizontal="right"/>
    </xf>
    <xf numFmtId="0" fontId="0" fillId="0" borderId="11" xfId="0" applyBorder="1" applyAlignment="1">
      <alignment horizontal="center" vertical="center" wrapText="1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19" fillId="0" borderId="2" xfId="0" applyFont="1" applyBorder="1" applyAlignment="1">
      <alignment horizontal="center"/>
    </xf>
    <xf numFmtId="0" fontId="0" fillId="8" borderId="3" xfId="0" applyFill="1" applyBorder="1" applyAlignment="1">
      <alignment horizontal="center"/>
    </xf>
    <xf numFmtId="0" fontId="19" fillId="0" borderId="1" xfId="0" applyFont="1" applyBorder="1" applyAlignment="1">
      <alignment horizontal="center"/>
    </xf>
    <xf numFmtId="0" fontId="0" fillId="0" borderId="1" xfId="0" applyBorder="1"/>
    <xf numFmtId="0" fontId="0" fillId="0" borderId="2" xfId="0" applyBorder="1" applyAlignment="1">
      <alignment horizontal="center"/>
    </xf>
    <xf numFmtId="0" fontId="0" fillId="0" borderId="1" xfId="0" applyBorder="1" applyAlignment="1">
      <alignment horizontal="left" vertical="center"/>
    </xf>
    <xf numFmtId="0" fontId="0" fillId="9" borderId="3" xfId="0" applyFill="1" applyBorder="1" applyAlignment="1">
      <alignment horizontal="center"/>
    </xf>
    <xf numFmtId="0" fontId="0" fillId="10" borderId="3" xfId="0" applyFill="1" applyBorder="1" applyAlignment="1">
      <alignment horizontal="center"/>
    </xf>
    <xf numFmtId="0" fontId="0" fillId="10" borderId="1" xfId="0" applyFill="1" applyBorder="1" applyAlignment="1">
      <alignment horizontal="center"/>
    </xf>
    <xf numFmtId="0" fontId="0" fillId="11" borderId="3" xfId="0" applyFill="1" applyBorder="1" applyAlignment="1">
      <alignment horizontal="center"/>
    </xf>
    <xf numFmtId="0" fontId="0" fillId="11" borderId="1" xfId="0" applyFill="1" applyBorder="1" applyAlignment="1">
      <alignment horizontal="center"/>
    </xf>
    <xf numFmtId="0" fontId="0" fillId="0" borderId="3" xfId="0" applyBorder="1" applyAlignment="1">
      <alignment horizontal="center"/>
    </xf>
    <xf numFmtId="0" fontId="0" fillId="11" borderId="2" xfId="0" applyFill="1" applyBorder="1" applyAlignment="1">
      <alignment horizontal="center"/>
    </xf>
    <xf numFmtId="0" fontId="0" fillId="10" borderId="2" xfId="0" applyFill="1" applyBorder="1" applyAlignment="1">
      <alignment horizontal="center"/>
    </xf>
    <xf numFmtId="0" fontId="0" fillId="8" borderId="2" xfId="0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0" fillId="8" borderId="1" xfId="0" applyFill="1" applyBorder="1" applyAlignment="1">
      <alignment horizontal="left" vertical="center"/>
    </xf>
    <xf numFmtId="0" fontId="19" fillId="12" borderId="2" xfId="0" applyFont="1" applyFill="1" applyBorder="1" applyAlignment="1">
      <alignment horizontal="center"/>
    </xf>
    <xf numFmtId="0" fontId="19" fillId="12" borderId="1" xfId="0" applyFont="1" applyFill="1" applyBorder="1" applyAlignment="1">
      <alignment horizontal="center"/>
    </xf>
    <xf numFmtId="0" fontId="19" fillId="8" borderId="1" xfId="0" applyFont="1" applyFill="1" applyBorder="1" applyAlignment="1">
      <alignment horizontal="left" vertical="center"/>
    </xf>
    <xf numFmtId="0" fontId="0" fillId="9" borderId="1" xfId="0" applyFill="1" applyBorder="1" applyAlignment="1">
      <alignment horizontal="center"/>
    </xf>
    <xf numFmtId="0" fontId="0" fillId="9" borderId="1" xfId="0" applyFill="1" applyBorder="1" applyAlignment="1">
      <alignment horizontal="left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left" vertical="center"/>
    </xf>
    <xf numFmtId="49" fontId="10" fillId="0" borderId="0" xfId="0" applyNumberFormat="1" applyFont="1"/>
    <xf numFmtId="0" fontId="14" fillId="0" borderId="1" xfId="0" applyFont="1" applyBorder="1" applyAlignment="1">
      <alignment vertical="center" wrapText="1"/>
    </xf>
    <xf numFmtId="0" fontId="10" fillId="0" borderId="0" xfId="0" applyFont="1" applyFill="1"/>
    <xf numFmtId="0" fontId="11" fillId="0" borderId="0" xfId="0" applyFont="1"/>
    <xf numFmtId="0" fontId="10" fillId="0" borderId="4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1" xfId="0" applyFont="1" applyFill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0" fontId="10" fillId="0" borderId="4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1" xfId="0" applyFont="1" applyFill="1" applyBorder="1" applyAlignment="1">
      <alignment vertical="center"/>
    </xf>
    <xf numFmtId="0" fontId="10" fillId="0" borderId="1" xfId="0" applyFont="1" applyFill="1" applyBorder="1" applyAlignment="1">
      <alignment horizontal="center" vertical="center" wrapText="1"/>
    </xf>
    <xf numFmtId="0" fontId="15" fillId="0" borderId="1" xfId="0" applyFont="1" applyFill="1" applyBorder="1" applyAlignment="1">
      <alignment horizontal="center" vertical="center" wrapText="1"/>
    </xf>
    <xf numFmtId="0" fontId="10" fillId="0" borderId="1" xfId="0" applyFont="1" applyFill="1" applyBorder="1"/>
    <xf numFmtId="0" fontId="11" fillId="0" borderId="1" xfId="0" applyFont="1" applyFill="1" applyBorder="1" applyAlignment="1">
      <alignment horizontal="center" vertical="center" wrapText="1"/>
    </xf>
    <xf numFmtId="0" fontId="15" fillId="0" borderId="1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10" fillId="0" borderId="0" xfId="4" applyFont="1">
      <alignment vertical="center"/>
    </xf>
    <xf numFmtId="0" fontId="10" fillId="0" borderId="0" xfId="4" applyFont="1" applyBorder="1" applyAlignment="1">
      <alignment vertical="center"/>
    </xf>
    <xf numFmtId="0" fontId="10" fillId="0" borderId="0" xfId="4" applyFont="1" applyBorder="1" applyAlignment="1">
      <alignment vertical="center" wrapText="1"/>
    </xf>
    <xf numFmtId="0" fontId="10" fillId="0" borderId="1" xfId="4" applyFont="1" applyFill="1" applyBorder="1" applyAlignment="1">
      <alignment horizontal="center" vertical="center"/>
    </xf>
    <xf numFmtId="0" fontId="10" fillId="0" borderId="1" xfId="4" applyFont="1" applyBorder="1" applyAlignment="1">
      <alignment horizontal="center" vertical="center"/>
    </xf>
    <xf numFmtId="0" fontId="10" fillId="0" borderId="0" xfId="4" applyFont="1" applyBorder="1" applyAlignment="1">
      <alignment horizontal="center" vertical="center"/>
    </xf>
    <xf numFmtId="49" fontId="10" fillId="0" borderId="0" xfId="4" applyNumberFormat="1" applyFont="1" applyFill="1" applyBorder="1" applyAlignment="1">
      <alignment horizontal="center" vertical="center"/>
    </xf>
    <xf numFmtId="0" fontId="10" fillId="0" borderId="0" xfId="4" quotePrefix="1" applyFont="1" applyFill="1" applyBorder="1" applyAlignment="1">
      <alignment horizontal="center" vertical="center"/>
    </xf>
    <xf numFmtId="0" fontId="10" fillId="0" borderId="0" xfId="4" applyFont="1" applyFill="1" applyBorder="1">
      <alignment vertical="center"/>
    </xf>
    <xf numFmtId="49" fontId="10" fillId="0" borderId="0" xfId="4" applyNumberFormat="1" applyFont="1" applyBorder="1" applyAlignment="1">
      <alignment horizontal="center" vertical="center"/>
    </xf>
    <xf numFmtId="0" fontId="10" fillId="0" borderId="0" xfId="4" applyFont="1" applyFill="1" applyBorder="1" applyAlignment="1">
      <alignment horizontal="center" vertical="center"/>
    </xf>
    <xf numFmtId="0" fontId="10" fillId="0" borderId="0" xfId="4" applyFont="1" applyAlignment="1">
      <alignment horizontal="left" vertical="center"/>
    </xf>
    <xf numFmtId="3" fontId="10" fillId="0" borderId="1" xfId="4" applyNumberFormat="1" applyFont="1" applyBorder="1" applyAlignment="1">
      <alignment horizontal="center" vertical="center"/>
    </xf>
    <xf numFmtId="0" fontId="10" fillId="0" borderId="1" xfId="4" applyFont="1" applyBorder="1">
      <alignment vertical="center"/>
    </xf>
    <xf numFmtId="0" fontId="10" fillId="0" borderId="0" xfId="3" applyFont="1" applyBorder="1">
      <alignment vertical="center"/>
    </xf>
    <xf numFmtId="0" fontId="10" fillId="0" borderId="0" xfId="3" applyFont="1" applyBorder="1" applyAlignment="1">
      <alignment horizontal="center" vertical="center" wrapText="1"/>
    </xf>
    <xf numFmtId="0" fontId="10" fillId="0" borderId="0" xfId="3" applyFont="1" applyBorder="1" applyAlignment="1">
      <alignment horizontal="center" vertical="center"/>
    </xf>
    <xf numFmtId="0" fontId="10" fillId="0" borderId="0" xfId="3" applyFont="1" applyFill="1" applyBorder="1" applyAlignment="1">
      <alignment horizontal="center" vertical="center"/>
    </xf>
    <xf numFmtId="0" fontId="10" fillId="0" borderId="0" xfId="3" applyFont="1" applyFill="1" applyBorder="1">
      <alignment vertical="center"/>
    </xf>
    <xf numFmtId="0" fontId="10" fillId="0" borderId="1" xfId="3" applyFont="1" applyBorder="1" applyAlignment="1">
      <alignment horizontal="center" vertical="center"/>
    </xf>
    <xf numFmtId="0" fontId="10" fillId="0" borderId="1" xfId="3" quotePrefix="1" applyFont="1" applyBorder="1" applyAlignment="1">
      <alignment horizontal="center" vertical="center"/>
    </xf>
    <xf numFmtId="178" fontId="10" fillId="0" borderId="1" xfId="3" applyNumberFormat="1" applyFont="1" applyBorder="1" applyAlignment="1">
      <alignment horizontal="center" vertical="center"/>
    </xf>
    <xf numFmtId="179" fontId="10" fillId="0" borderId="1" xfId="3" applyNumberFormat="1" applyFont="1" applyBorder="1" applyAlignment="1">
      <alignment horizontal="center" vertical="center"/>
    </xf>
    <xf numFmtId="0" fontId="15" fillId="13" borderId="0" xfId="0" applyFont="1" applyFill="1" applyAlignment="1">
      <alignment horizontal="center"/>
    </xf>
    <xf numFmtId="0" fontId="10" fillId="0" borderId="0" xfId="0" applyFont="1" applyAlignment="1">
      <alignment horizontal="left" vertical="center"/>
    </xf>
    <xf numFmtId="0" fontId="10" fillId="0" borderId="2" xfId="0" applyFont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/>
    </xf>
    <xf numFmtId="0" fontId="10" fillId="0" borderId="4" xfId="0" applyFont="1" applyBorder="1" applyAlignment="1">
      <alignment horizontal="left" vertical="center" wrapText="1"/>
    </xf>
    <xf numFmtId="0" fontId="10" fillId="0" borderId="5" xfId="0" applyFont="1" applyBorder="1" applyAlignment="1">
      <alignment horizontal="left" vertical="center" wrapText="1"/>
    </xf>
    <xf numFmtId="0" fontId="10" fillId="0" borderId="6" xfId="0" applyFont="1" applyBorder="1" applyAlignment="1">
      <alignment horizontal="left" vertical="center" wrapText="1"/>
    </xf>
    <xf numFmtId="0" fontId="10" fillId="0" borderId="2" xfId="0" applyFont="1" applyFill="1" applyBorder="1" applyAlignment="1">
      <alignment horizontal="center" vertical="center"/>
    </xf>
    <xf numFmtId="0" fontId="10" fillId="0" borderId="3" xfId="0" applyFont="1" applyFill="1" applyBorder="1" applyAlignment="1">
      <alignment horizontal="center" vertical="center"/>
    </xf>
    <xf numFmtId="0" fontId="10" fillId="0" borderId="2" xfId="0" applyFont="1" applyBorder="1" applyAlignment="1">
      <alignment horizontal="center"/>
    </xf>
    <xf numFmtId="0" fontId="10" fillId="0" borderId="10" xfId="0" applyFont="1" applyBorder="1" applyAlignment="1">
      <alignment horizontal="center"/>
    </xf>
    <xf numFmtId="0" fontId="10" fillId="0" borderId="3" xfId="0" applyFont="1" applyBorder="1" applyAlignment="1">
      <alignment horizontal="center"/>
    </xf>
    <xf numFmtId="0" fontId="10" fillId="0" borderId="1" xfId="0" applyFont="1" applyFill="1" applyBorder="1" applyAlignment="1">
      <alignment horizontal="center" vertical="center" wrapText="1"/>
    </xf>
    <xf numFmtId="0" fontId="15" fillId="0" borderId="2" xfId="0" applyFont="1" applyFill="1" applyBorder="1" applyAlignment="1">
      <alignment horizontal="center" vertical="center" wrapText="1"/>
    </xf>
    <xf numFmtId="0" fontId="15" fillId="0" borderId="10" xfId="0" applyFont="1" applyFill="1" applyBorder="1" applyAlignment="1">
      <alignment horizontal="center" vertical="center" wrapText="1"/>
    </xf>
    <xf numFmtId="0" fontId="15" fillId="0" borderId="3" xfId="0" applyFont="1" applyFill="1" applyBorder="1" applyAlignment="1">
      <alignment horizontal="center" vertical="center" wrapText="1"/>
    </xf>
    <xf numFmtId="0" fontId="10" fillId="0" borderId="2" xfId="0" applyFont="1" applyBorder="1" applyAlignment="1">
      <alignment horizontal="left"/>
    </xf>
    <xf numFmtId="0" fontId="10" fillId="0" borderId="10" xfId="0" applyFont="1" applyBorder="1" applyAlignment="1">
      <alignment horizontal="left"/>
    </xf>
    <xf numFmtId="0" fontId="10" fillId="0" borderId="3" xfId="0" applyFont="1" applyBorder="1" applyAlignment="1">
      <alignment horizontal="left"/>
    </xf>
    <xf numFmtId="0" fontId="10" fillId="0" borderId="1" xfId="4" applyFont="1" applyBorder="1" applyAlignment="1">
      <alignment horizontal="center" vertical="center"/>
    </xf>
    <xf numFmtId="0" fontId="10" fillId="0" borderId="1" xfId="4" applyFont="1" applyBorder="1" applyAlignment="1">
      <alignment horizontal="center" vertical="center" wrapText="1"/>
    </xf>
    <xf numFmtId="0" fontId="10" fillId="0" borderId="1" xfId="4" applyFont="1" applyFill="1" applyBorder="1" applyAlignment="1">
      <alignment horizontal="center" vertical="center"/>
    </xf>
    <xf numFmtId="0" fontId="10" fillId="0" borderId="4" xfId="4" applyFont="1" applyBorder="1" applyAlignment="1">
      <alignment horizontal="center" vertical="center"/>
    </xf>
    <xf numFmtId="0" fontId="10" fillId="0" borderId="6" xfId="4" applyFont="1" applyBorder="1" applyAlignment="1">
      <alignment horizontal="center" vertical="center"/>
    </xf>
    <xf numFmtId="0" fontId="10" fillId="0" borderId="1" xfId="4" applyFont="1" applyBorder="1" applyAlignment="1">
      <alignment horizontal="left" vertical="center"/>
    </xf>
    <xf numFmtId="0" fontId="10" fillId="0" borderId="1" xfId="4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/>
    </xf>
    <xf numFmtId="0" fontId="10" fillId="0" borderId="0" xfId="0" applyFont="1" applyBorder="1" applyAlignment="1">
      <alignment horizontal="center"/>
    </xf>
    <xf numFmtId="0" fontId="10" fillId="0" borderId="4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left" vertical="center"/>
    </xf>
    <xf numFmtId="0" fontId="10" fillId="0" borderId="6" xfId="0" applyFont="1" applyBorder="1" applyAlignment="1">
      <alignment horizontal="left" vertical="center"/>
    </xf>
    <xf numFmtId="0" fontId="10" fillId="0" borderId="6" xfId="0" applyFont="1" applyBorder="1" applyAlignment="1">
      <alignment horizontal="center" vertical="center" wrapText="1"/>
    </xf>
    <xf numFmtId="0" fontId="10" fillId="0" borderId="7" xfId="0" applyFont="1" applyBorder="1" applyAlignment="1">
      <alignment horizontal="left" vertical="center" wrapText="1"/>
    </xf>
    <xf numFmtId="0" fontId="10" fillId="0" borderId="8" xfId="0" applyFont="1" applyBorder="1" applyAlignment="1">
      <alignment horizontal="left" vertical="center" wrapText="1"/>
    </xf>
    <xf numFmtId="0" fontId="10" fillId="0" borderId="9" xfId="0" applyFont="1" applyBorder="1" applyAlignment="1">
      <alignment horizontal="left" vertical="center" wrapText="1"/>
    </xf>
    <xf numFmtId="0" fontId="10" fillId="0" borderId="4" xfId="0" applyFont="1" applyBorder="1" applyAlignment="1">
      <alignment horizontal="left" vertical="center"/>
    </xf>
    <xf numFmtId="0" fontId="10" fillId="0" borderId="4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0" fillId="0" borderId="2" xfId="0" applyFont="1" applyBorder="1" applyAlignment="1">
      <alignment horizontal="left" wrapText="1"/>
    </xf>
    <xf numFmtId="0" fontId="10" fillId="0" borderId="3" xfId="0" applyFont="1" applyBorder="1" applyAlignment="1">
      <alignment horizontal="left" wrapText="1"/>
    </xf>
    <xf numFmtId="0" fontId="10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left" vertical="center"/>
    </xf>
    <xf numFmtId="0" fontId="10" fillId="0" borderId="5" xfId="0" applyFont="1" applyBorder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8" xfId="0" applyFont="1" applyBorder="1" applyAlignment="1">
      <alignment horizontal="left" vertical="center"/>
    </xf>
    <xf numFmtId="0" fontId="10" fillId="0" borderId="9" xfId="0" applyFont="1" applyBorder="1" applyAlignment="1">
      <alignment horizontal="left" vertical="center"/>
    </xf>
    <xf numFmtId="0" fontId="11" fillId="0" borderId="4" xfId="0" applyFont="1" applyBorder="1" applyAlignment="1">
      <alignment horizontal="center" vertical="center" wrapText="1"/>
    </xf>
    <xf numFmtId="0" fontId="11" fillId="0" borderId="5" xfId="0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0" fillId="0" borderId="1" xfId="3" applyFont="1" applyBorder="1" applyAlignment="1">
      <alignment horizontal="center" vertical="center"/>
    </xf>
    <xf numFmtId="0" fontId="10" fillId="0" borderId="1" xfId="3" applyFont="1" applyBorder="1" applyAlignment="1">
      <alignment horizontal="center" vertical="center" wrapText="1"/>
    </xf>
    <xf numFmtId="0" fontId="10" fillId="0" borderId="4" xfId="3" applyFont="1" applyBorder="1" applyAlignment="1">
      <alignment horizontal="center" vertical="center" wrapText="1"/>
    </xf>
    <xf numFmtId="0" fontId="10" fillId="0" borderId="6" xfId="3" applyFont="1" applyBorder="1" applyAlignment="1">
      <alignment horizontal="center" vertical="center"/>
    </xf>
    <xf numFmtId="0" fontId="10" fillId="0" borderId="2" xfId="3" applyFont="1" applyBorder="1" applyAlignment="1">
      <alignment horizontal="center" vertical="center"/>
    </xf>
    <xf numFmtId="0" fontId="10" fillId="0" borderId="3" xfId="3" applyFont="1" applyBorder="1" applyAlignment="1">
      <alignment horizontal="center" vertical="center"/>
    </xf>
    <xf numFmtId="0" fontId="18" fillId="0" borderId="2" xfId="5" applyFont="1" applyBorder="1" applyAlignment="1">
      <alignment horizontal="left" vertical="center" wrapText="1"/>
    </xf>
    <xf numFmtId="0" fontId="18" fillId="0" borderId="23" xfId="5" applyFont="1" applyBorder="1" applyAlignment="1">
      <alignment horizontal="left" vertical="center" wrapText="1"/>
    </xf>
    <xf numFmtId="0" fontId="18" fillId="0" borderId="24" xfId="5" applyFont="1" applyBorder="1" applyAlignment="1">
      <alignment horizontal="left" vertical="center" wrapText="1"/>
    </xf>
    <xf numFmtId="0" fontId="18" fillId="0" borderId="25" xfId="5" applyFont="1" applyBorder="1" applyAlignment="1">
      <alignment horizontal="left" vertical="center" wrapText="1"/>
    </xf>
    <xf numFmtId="0" fontId="3" fillId="0" borderId="1" xfId="5" applyBorder="1" applyAlignment="1">
      <alignment horizontal="center" vertical="center"/>
    </xf>
    <xf numFmtId="0" fontId="0" fillId="0" borderId="1" xfId="0" applyBorder="1" applyAlignment="1">
      <alignment horizontal="center" vertical="center"/>
    </xf>
  </cellXfs>
  <cellStyles count="8">
    <cellStyle name="一般" xfId="0" builtinId="0"/>
    <cellStyle name="一般 2" xfId="2" xr:uid="{00000000-0005-0000-0000-000001000000}"/>
    <cellStyle name="一般 3" xfId="3" xr:uid="{00000000-0005-0000-0000-000002000000}"/>
    <cellStyle name="一般 4" xfId="4" xr:uid="{239F6525-780D-485F-BD95-49F046B65C21}"/>
    <cellStyle name="一般 5" xfId="5" xr:uid="{F35F2590-EC11-4ADB-AD25-40827F89B242}"/>
    <cellStyle name="一般 6" xfId="6" xr:uid="{604EEC1E-CB37-4E44-9FDD-3BA68F0DF2AC}"/>
    <cellStyle name="一般 7" xfId="7" xr:uid="{57E8F8F3-6165-4436-9A2F-10053F3D42A9}"/>
    <cellStyle name="超連結" xfId="1" builtinId="8"/>
  </cellStyles>
  <dxfs count="0"/>
  <tableStyles count="0" defaultTableStyle="TableStyleMedium2" defaultPivotStyle="PivotStyleLight16"/>
  <colors>
    <mruColors>
      <color rgb="FF0000FF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G"/><Relationship Id="rId2" Type="http://schemas.openxmlformats.org/officeDocument/2006/relationships/image" Target="../media/image3.JPG"/><Relationship Id="rId1" Type="http://schemas.openxmlformats.org/officeDocument/2006/relationships/image" Target="../media/image2.JPG"/><Relationship Id="rId4" Type="http://schemas.openxmlformats.org/officeDocument/2006/relationships/image" Target="../media/image5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G"/><Relationship Id="rId2" Type="http://schemas.openxmlformats.org/officeDocument/2006/relationships/image" Target="../media/image7.JPG"/><Relationship Id="rId1" Type="http://schemas.openxmlformats.org/officeDocument/2006/relationships/image" Target="../media/image6.JPG"/><Relationship Id="rId5" Type="http://schemas.openxmlformats.org/officeDocument/2006/relationships/image" Target="../media/image10.JPG"/><Relationship Id="rId4" Type="http://schemas.openxmlformats.org/officeDocument/2006/relationships/image" Target="../media/image9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JPG"/><Relationship Id="rId1" Type="http://schemas.openxmlformats.org/officeDocument/2006/relationships/image" Target="../media/image15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13.emf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4" Type="http://schemas.openxmlformats.org/officeDocument/2006/relationships/image" Target="../media/image1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0</xdr:rowOff>
    </xdr:from>
    <xdr:to>
      <xdr:col>7</xdr:col>
      <xdr:colOff>47625</xdr:colOff>
      <xdr:row>38</xdr:row>
      <xdr:rowOff>152400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800350"/>
          <a:ext cx="4762500" cy="4762500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0</xdr:rowOff>
    </xdr:from>
    <xdr:to>
      <xdr:col>9</xdr:col>
      <xdr:colOff>187325</xdr:colOff>
      <xdr:row>64</xdr:row>
      <xdr:rowOff>57150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7300"/>
          <a:ext cx="6502400" cy="4876800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9</xdr:col>
      <xdr:colOff>187325</xdr:colOff>
      <xdr:row>96</xdr:row>
      <xdr:rowOff>57150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962900"/>
          <a:ext cx="6502400" cy="4876800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6</xdr:col>
      <xdr:colOff>447675</xdr:colOff>
      <xdr:row>33</xdr:row>
      <xdr:rowOff>6350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9550"/>
          <a:ext cx="4876800" cy="6502400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9</xdr:col>
      <xdr:colOff>187325</xdr:colOff>
      <xdr:row>122</xdr:row>
      <xdr:rowOff>57150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745450"/>
          <a:ext cx="6502400" cy="4876800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6</xdr:col>
      <xdr:colOff>390525</xdr:colOff>
      <xdr:row>33</xdr:row>
      <xdr:rowOff>6350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47775"/>
          <a:ext cx="4876800" cy="6502400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6</xdr:col>
      <xdr:colOff>390525</xdr:colOff>
      <xdr:row>67</xdr:row>
      <xdr:rowOff>9525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191500"/>
          <a:ext cx="4899025" cy="6607175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6</xdr:col>
      <xdr:colOff>396875</xdr:colOff>
      <xdr:row>101</xdr:row>
      <xdr:rowOff>9525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100300"/>
          <a:ext cx="4905375" cy="6607175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6</xdr:col>
      <xdr:colOff>396875</xdr:colOff>
      <xdr:row>141</xdr:row>
      <xdr:rowOff>9525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107650"/>
          <a:ext cx="4883150" cy="6505575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0</xdr:colOff>
      <xdr:row>149</xdr:row>
      <xdr:rowOff>0</xdr:rowOff>
    </xdr:from>
    <xdr:to>
      <xdr:col>6</xdr:col>
      <xdr:colOff>390525</xdr:colOff>
      <xdr:row>180</xdr:row>
      <xdr:rowOff>6350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DA8A4B70-79F1-58A7-484E-424EB4BBE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222950"/>
          <a:ext cx="4876800" cy="6502400"/>
        </a:xfrm>
        <a:prstGeom prst="rect">
          <a:avLst/>
        </a:prstGeom>
        <a:ln w="15875">
          <a:solidFill>
            <a:schemeClr val="tx1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2</xdr:row>
          <xdr:rowOff>0</xdr:rowOff>
        </xdr:from>
        <xdr:to>
          <xdr:col>15</xdr:col>
          <xdr:colOff>9525</xdr:colOff>
          <xdr:row>32</xdr:row>
          <xdr:rowOff>66675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3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2</xdr:row>
          <xdr:rowOff>0</xdr:rowOff>
        </xdr:from>
        <xdr:to>
          <xdr:col>15</xdr:col>
          <xdr:colOff>9525</xdr:colOff>
          <xdr:row>32</xdr:row>
          <xdr:rowOff>66675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3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2</xdr:row>
          <xdr:rowOff>0</xdr:rowOff>
        </xdr:from>
        <xdr:to>
          <xdr:col>15</xdr:col>
          <xdr:colOff>9525</xdr:colOff>
          <xdr:row>32</xdr:row>
          <xdr:rowOff>66675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3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2</xdr:row>
          <xdr:rowOff>0</xdr:rowOff>
        </xdr:from>
        <xdr:to>
          <xdr:col>15</xdr:col>
          <xdr:colOff>9525</xdr:colOff>
          <xdr:row>32</xdr:row>
          <xdr:rowOff>66675</xdr:rowOff>
        </xdr:to>
        <xdr:sp macro="" textlink="">
          <xdr:nvSpPr>
            <xdr:cNvPr id="4101" name="Object 5" hidden="1">
              <a:extLst>
                <a:ext uri="{63B3BB69-23CF-44E3-9099-C40C66FF867C}">
                  <a14:compatExt spid="_x0000_s4101"/>
                </a:ext>
                <a:ext uri="{FF2B5EF4-FFF2-40B4-BE49-F238E27FC236}">
                  <a16:creationId xmlns:a16="http://schemas.microsoft.com/office/drawing/2014/main" id="{00000000-0008-0000-0300-00000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62</xdr:row>
      <xdr:rowOff>0</xdr:rowOff>
    </xdr:from>
    <xdr:to>
      <xdr:col>3</xdr:col>
      <xdr:colOff>1082675</xdr:colOff>
      <xdr:row>84</xdr:row>
      <xdr:rowOff>47625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92125"/>
          <a:ext cx="6502400" cy="4876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7</xdr:col>
      <xdr:colOff>98425</xdr:colOff>
      <xdr:row>23</xdr:row>
      <xdr:rowOff>44450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9100"/>
          <a:ext cx="9652000" cy="4445000"/>
        </a:xfrm>
        <a:prstGeom prst="rect">
          <a:avLst/>
        </a:prstGeom>
      </xdr:spPr>
    </xdr:pic>
    <xdr:clientData/>
  </xdr:twoCellAnchor>
  <xdr:twoCellAnchor>
    <xdr:from>
      <xdr:col>2</xdr:col>
      <xdr:colOff>1609725</xdr:colOff>
      <xdr:row>64</xdr:row>
      <xdr:rowOff>200025</xdr:rowOff>
    </xdr:from>
    <xdr:to>
      <xdr:col>2</xdr:col>
      <xdr:colOff>1990725</xdr:colOff>
      <xdr:row>66</xdr:row>
      <xdr:rowOff>190500</xdr:rowOff>
    </xdr:to>
    <xdr:cxnSp macro="">
      <xdr:nvCxnSpPr>
        <xdr:cNvPr id="5" name="直線單箭頭接點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CxnSpPr/>
      </xdr:nvCxnSpPr>
      <xdr:spPr>
        <a:xfrm flipH="1">
          <a:off x="3429000" y="13811250"/>
          <a:ext cx="381000" cy="409575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1981200</xdr:colOff>
      <xdr:row>63</xdr:row>
      <xdr:rowOff>142875</xdr:rowOff>
    </xdr:from>
    <xdr:to>
      <xdr:col>2</xdr:col>
      <xdr:colOff>2895600</xdr:colOff>
      <xdr:row>65</xdr:row>
      <xdr:rowOff>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/>
      </xdr:nvSpPr>
      <xdr:spPr>
        <a:xfrm>
          <a:off x="3800475" y="13544550"/>
          <a:ext cx="914400" cy="276225"/>
        </a:xfrm>
        <a:prstGeom prst="rect">
          <a:avLst/>
        </a:prstGeom>
        <a:ln w="28575"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zh-TW" sz="1100"/>
            <a:t>PIN 1</a:t>
          </a:r>
          <a:endParaRPr lang="zh-TW" altLang="en-US" sz="1100"/>
        </a:p>
      </xdr:txBody>
    </xdr:sp>
    <xdr:clientData/>
  </xdr:twoCellAnchor>
  <xdr:twoCellAnchor>
    <xdr:from>
      <xdr:col>2</xdr:col>
      <xdr:colOff>647700</xdr:colOff>
      <xdr:row>73</xdr:row>
      <xdr:rowOff>104775</xdr:rowOff>
    </xdr:from>
    <xdr:to>
      <xdr:col>2</xdr:col>
      <xdr:colOff>1562100</xdr:colOff>
      <xdr:row>74</xdr:row>
      <xdr:rowOff>180975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>
        <a:xfrm>
          <a:off x="2466975" y="15601950"/>
          <a:ext cx="914400" cy="285750"/>
        </a:xfrm>
        <a:prstGeom prst="rect">
          <a:avLst/>
        </a:prstGeom>
        <a:ln w="28575"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zh-TW" sz="1100"/>
            <a:t>PIN 12</a:t>
          </a:r>
          <a:endParaRPr lang="zh-TW" altLang="en-US" sz="1100"/>
        </a:p>
      </xdr:txBody>
    </xdr:sp>
    <xdr:clientData/>
  </xdr:twoCellAnchor>
  <xdr:twoCellAnchor>
    <xdr:from>
      <xdr:col>2</xdr:col>
      <xdr:colOff>857250</xdr:colOff>
      <xdr:row>70</xdr:row>
      <xdr:rowOff>171450</xdr:rowOff>
    </xdr:from>
    <xdr:to>
      <xdr:col>2</xdr:col>
      <xdr:colOff>971550</xdr:colOff>
      <xdr:row>73</xdr:row>
      <xdr:rowOff>19050</xdr:rowOff>
    </xdr:to>
    <xdr:cxnSp macro="">
      <xdr:nvCxnSpPr>
        <xdr:cNvPr id="8" name="直線單箭頭接點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CxnSpPr/>
      </xdr:nvCxnSpPr>
      <xdr:spPr>
        <a:xfrm flipV="1">
          <a:off x="2676525" y="15039975"/>
          <a:ext cx="114300" cy="47625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0</xdr:row>
          <xdr:rowOff>0</xdr:rowOff>
        </xdr:from>
        <xdr:to>
          <xdr:col>16</xdr:col>
          <xdr:colOff>9525</xdr:colOff>
          <xdr:row>18</xdr:row>
          <xdr:rowOff>161925</xdr:rowOff>
        </xdr:to>
        <xdr:sp macro="" textlink="">
          <xdr:nvSpPr>
            <xdr:cNvPr id="24577" name="Object 1" hidden="1">
              <a:extLst>
                <a:ext uri="{63B3BB69-23CF-44E3-9099-C40C66FF867C}">
                  <a14:compatExt spid="_x0000_s24577"/>
                </a:ext>
                <a:ext uri="{FF2B5EF4-FFF2-40B4-BE49-F238E27FC236}">
                  <a16:creationId xmlns:a16="http://schemas.microsoft.com/office/drawing/2014/main" id="{00000000-0008-0000-0600-000001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66674</xdr:colOff>
      <xdr:row>1</xdr:row>
      <xdr:rowOff>19050</xdr:rowOff>
    </xdr:from>
    <xdr:to>
      <xdr:col>5</xdr:col>
      <xdr:colOff>296921</xdr:colOff>
      <xdr:row>20</xdr:row>
      <xdr:rowOff>956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9" y="219075"/>
          <a:ext cx="2059047" cy="3782381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asus.com/tw/Internet-of-Things/ASUS-SmartHome-Smart-Door-Lock-DL101/overview/" TargetMode="External"/><Relationship Id="rId1" Type="http://schemas.openxmlformats.org/officeDocument/2006/relationships/hyperlink" Target="http://www.ezset.com.tw/tw/goods_view.php?no=293" TargetMode="External"/><Relationship Id="rId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emf"/><Relationship Id="rId3" Type="http://schemas.openxmlformats.org/officeDocument/2006/relationships/oleObject" Target="../embeddings/Microsoft_Visio_2003-2010_Drawing.vsd"/><Relationship Id="rId7" Type="http://schemas.openxmlformats.org/officeDocument/2006/relationships/oleObject" Target="../embeddings/Microsoft_Visio_2003-2010_Drawing2.vsd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4.xml"/><Relationship Id="rId6" Type="http://schemas.openxmlformats.org/officeDocument/2006/relationships/image" Target="../media/image12.emf"/><Relationship Id="rId5" Type="http://schemas.openxmlformats.org/officeDocument/2006/relationships/oleObject" Target="../embeddings/Microsoft_Visio_2003-2010_Drawing1.vsd"/><Relationship Id="rId10" Type="http://schemas.openxmlformats.org/officeDocument/2006/relationships/image" Target="../media/image14.emf"/><Relationship Id="rId4" Type="http://schemas.openxmlformats.org/officeDocument/2006/relationships/image" Target="../media/image11.emf"/><Relationship Id="rId9" Type="http://schemas.openxmlformats.org/officeDocument/2006/relationships/oleObject" Target="../embeddings/Microsoft_Visio_2003-2010_Drawing3.vsd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Relationship Id="rId5" Type="http://schemas.openxmlformats.org/officeDocument/2006/relationships/image" Target="../media/image17.emf"/><Relationship Id="rId4" Type="http://schemas.openxmlformats.org/officeDocument/2006/relationships/package" Target="../embeddings/Microsoft_Visio_Drawing1.vsdx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16"/>
  <sheetViews>
    <sheetView zoomScaleNormal="100" workbookViewId="0">
      <selection sqref="A1:A2"/>
    </sheetView>
  </sheetViews>
  <sheetFormatPr defaultRowHeight="16.5"/>
  <cols>
    <col min="1" max="1" width="15.85546875" style="1" customWidth="1"/>
    <col min="2" max="16384" width="9.140625" style="1"/>
  </cols>
  <sheetData>
    <row r="1" spans="1:2">
      <c r="A1" s="151" t="s">
        <v>45</v>
      </c>
      <c r="B1" s="15" t="s">
        <v>46</v>
      </c>
    </row>
    <row r="2" spans="1:2">
      <c r="A2" s="151"/>
      <c r="B2" s="1" t="s">
        <v>26</v>
      </c>
    </row>
    <row r="3" spans="1:2">
      <c r="A3" s="151" t="s">
        <v>44</v>
      </c>
      <c r="B3" s="1" t="s">
        <v>27</v>
      </c>
    </row>
    <row r="4" spans="1:2">
      <c r="A4" s="151"/>
      <c r="B4" s="1" t="s">
        <v>28</v>
      </c>
    </row>
    <row r="5" spans="1:2">
      <c r="A5" s="16" t="s">
        <v>29</v>
      </c>
      <c r="B5" s="1" t="s">
        <v>40</v>
      </c>
    </row>
    <row r="6" spans="1:2">
      <c r="A6" s="16" t="s">
        <v>30</v>
      </c>
      <c r="B6" s="1" t="s">
        <v>41</v>
      </c>
    </row>
    <row r="7" spans="1:2">
      <c r="A7" s="16" t="s">
        <v>31</v>
      </c>
      <c r="B7" s="1" t="s">
        <v>32</v>
      </c>
    </row>
    <row r="8" spans="1:2">
      <c r="A8" s="16" t="s">
        <v>42</v>
      </c>
      <c r="B8" s="1" t="s">
        <v>33</v>
      </c>
    </row>
    <row r="9" spans="1:2">
      <c r="A9" s="1" t="s">
        <v>34</v>
      </c>
      <c r="B9" s="1" t="s">
        <v>43</v>
      </c>
    </row>
    <row r="10" spans="1:2">
      <c r="A10" s="151" t="s">
        <v>35</v>
      </c>
      <c r="B10" s="1" t="s">
        <v>36</v>
      </c>
    </row>
    <row r="11" spans="1:2">
      <c r="A11" s="151"/>
      <c r="B11" s="1" t="s">
        <v>37</v>
      </c>
    </row>
    <row r="12" spans="1:2">
      <c r="A12" s="151"/>
      <c r="B12" s="1" t="s">
        <v>38</v>
      </c>
    </row>
    <row r="13" spans="1:2">
      <c r="A13" s="151"/>
      <c r="B13" s="1" t="s">
        <v>39</v>
      </c>
    </row>
    <row r="14" spans="1:2">
      <c r="A14" s="151" t="s">
        <v>49</v>
      </c>
      <c r="B14" s="17" t="s">
        <v>47</v>
      </c>
    </row>
    <row r="15" spans="1:2">
      <c r="A15" s="151"/>
      <c r="B15" s="17" t="s">
        <v>48</v>
      </c>
    </row>
    <row r="16" spans="1:2">
      <c r="B16" s="17"/>
    </row>
  </sheetData>
  <mergeCells count="4">
    <mergeCell ref="A3:A4"/>
    <mergeCell ref="A10:A13"/>
    <mergeCell ref="A1:A2"/>
    <mergeCell ref="A14:A15"/>
  </mergeCells>
  <phoneticPr fontId="7" type="noConversion"/>
  <hyperlinks>
    <hyperlink ref="B14" r:id="rId1" xr:uid="{00000000-0004-0000-0000-000000000000}"/>
    <hyperlink ref="B15" r:id="rId2" xr:uid="{00000000-0004-0000-0000-000001000000}"/>
  </hyperlinks>
  <pageMargins left="0.7" right="0.7" top="0.75" bottom="0.75" header="0.3" footer="0.3"/>
  <pageSetup paperSize="9" orientation="portrait" horizontalDpi="300" verticalDpi="0" r:id="rId3"/>
  <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F51"/>
  <sheetViews>
    <sheetView topLeftCell="A31" zoomScaleNormal="100" workbookViewId="0"/>
  </sheetViews>
  <sheetFormatPr defaultRowHeight="16.5"/>
  <cols>
    <col min="1" max="1" width="20.28515625" style="1" bestFit="1" customWidth="1"/>
    <col min="2" max="2" width="6.5703125" style="1" bestFit="1" customWidth="1"/>
    <col min="3" max="3" width="30.28515625" style="1" bestFit="1" customWidth="1"/>
    <col min="4" max="4" width="5.7109375" style="6" customWidth="1"/>
    <col min="5" max="5" width="60.7109375" style="1" customWidth="1"/>
    <col min="6" max="16384" width="9.140625" style="1"/>
  </cols>
  <sheetData>
    <row r="1" spans="1:6">
      <c r="A1" s="45" t="s">
        <v>183</v>
      </c>
      <c r="B1" s="45"/>
      <c r="C1" s="45"/>
      <c r="D1" s="45"/>
      <c r="E1" s="45"/>
      <c r="F1" s="45"/>
    </row>
    <row r="2" spans="1:6">
      <c r="A2" s="2" t="s">
        <v>184</v>
      </c>
      <c r="B2" s="9" t="s">
        <v>185</v>
      </c>
      <c r="C2" s="46" t="s">
        <v>186</v>
      </c>
      <c r="D2" s="194" t="s">
        <v>187</v>
      </c>
      <c r="E2" s="195"/>
      <c r="F2" s="9" t="s">
        <v>188</v>
      </c>
    </row>
    <row r="3" spans="1:6" ht="33">
      <c r="A3" s="191" t="s">
        <v>111</v>
      </c>
      <c r="B3" s="180" t="s">
        <v>112</v>
      </c>
      <c r="C3" s="196" t="s">
        <v>189</v>
      </c>
      <c r="D3" s="7">
        <v>1</v>
      </c>
      <c r="E3" s="32" t="s">
        <v>190</v>
      </c>
      <c r="F3" s="180" t="s">
        <v>191</v>
      </c>
    </row>
    <row r="4" spans="1:6" ht="33">
      <c r="A4" s="185"/>
      <c r="B4" s="180"/>
      <c r="C4" s="197"/>
      <c r="D4" s="7">
        <v>2</v>
      </c>
      <c r="E4" s="32" t="s">
        <v>518</v>
      </c>
      <c r="F4" s="180"/>
    </row>
    <row r="5" spans="1:6" ht="33">
      <c r="A5" s="185"/>
      <c r="B5" s="180"/>
      <c r="C5" s="197"/>
      <c r="D5" s="7">
        <v>3</v>
      </c>
      <c r="E5" s="32" t="s">
        <v>519</v>
      </c>
      <c r="F5" s="180"/>
    </row>
    <row r="6" spans="1:6" ht="33">
      <c r="A6" s="185"/>
      <c r="B6" s="180"/>
      <c r="C6" s="197"/>
      <c r="D6" s="7">
        <v>4</v>
      </c>
      <c r="E6" s="32" t="s">
        <v>520</v>
      </c>
      <c r="F6" s="180"/>
    </row>
    <row r="7" spans="1:6">
      <c r="A7" s="191" t="s">
        <v>108</v>
      </c>
      <c r="B7" s="179" t="s">
        <v>113</v>
      </c>
      <c r="C7" s="196" t="s">
        <v>192</v>
      </c>
      <c r="D7" s="7">
        <v>1</v>
      </c>
      <c r="E7" s="32" t="s">
        <v>193</v>
      </c>
      <c r="F7" s="180" t="s">
        <v>191</v>
      </c>
    </row>
    <row r="8" spans="1:6" ht="33">
      <c r="A8" s="185"/>
      <c r="B8" s="180"/>
      <c r="C8" s="197"/>
      <c r="D8" s="7">
        <v>2</v>
      </c>
      <c r="E8" s="32" t="s">
        <v>194</v>
      </c>
      <c r="F8" s="180"/>
    </row>
    <row r="9" spans="1:6">
      <c r="A9" s="186"/>
      <c r="B9" s="180"/>
      <c r="C9" s="197"/>
      <c r="D9" s="7">
        <v>3</v>
      </c>
      <c r="E9" s="32" t="s">
        <v>195</v>
      </c>
      <c r="F9" s="180"/>
    </row>
    <row r="10" spans="1:6">
      <c r="A10" s="157" t="s">
        <v>196</v>
      </c>
      <c r="B10" s="192" t="s">
        <v>114</v>
      </c>
      <c r="C10" s="199" t="s">
        <v>115</v>
      </c>
      <c r="D10" s="7">
        <v>1</v>
      </c>
      <c r="E10" s="47" t="s">
        <v>197</v>
      </c>
      <c r="F10" s="180" t="s">
        <v>191</v>
      </c>
    </row>
    <row r="11" spans="1:6">
      <c r="A11" s="185"/>
      <c r="B11" s="198"/>
      <c r="C11" s="200"/>
      <c r="D11" s="7">
        <v>2</v>
      </c>
      <c r="E11" s="48" t="s">
        <v>198</v>
      </c>
      <c r="F11" s="180"/>
    </row>
    <row r="12" spans="1:6">
      <c r="A12" s="185"/>
      <c r="B12" s="198"/>
      <c r="C12" s="200"/>
      <c r="D12" s="7">
        <v>3</v>
      </c>
      <c r="E12" s="32" t="s">
        <v>199</v>
      </c>
      <c r="F12" s="180"/>
    </row>
    <row r="13" spans="1:6">
      <c r="A13" s="186"/>
      <c r="B13" s="193"/>
      <c r="C13" s="201"/>
      <c r="D13" s="7">
        <v>4</v>
      </c>
      <c r="E13" s="48" t="s">
        <v>200</v>
      </c>
      <c r="F13" s="180"/>
    </row>
    <row r="14" spans="1:6">
      <c r="A14" s="191" t="s">
        <v>120</v>
      </c>
      <c r="B14" s="192" t="s">
        <v>121</v>
      </c>
      <c r="C14" s="191" t="s">
        <v>122</v>
      </c>
      <c r="D14" s="7">
        <v>1</v>
      </c>
      <c r="E14" s="47" t="s">
        <v>201</v>
      </c>
      <c r="F14" s="180" t="s">
        <v>191</v>
      </c>
    </row>
    <row r="15" spans="1:6">
      <c r="A15" s="185"/>
      <c r="B15" s="193"/>
      <c r="C15" s="186"/>
      <c r="D15" s="7">
        <v>2</v>
      </c>
      <c r="E15" s="48" t="s">
        <v>202</v>
      </c>
      <c r="F15" s="180"/>
    </row>
    <row r="16" spans="1:6">
      <c r="A16" s="185"/>
      <c r="B16" s="192" t="s">
        <v>123</v>
      </c>
      <c r="C16" s="191" t="s">
        <v>122</v>
      </c>
      <c r="D16" s="7">
        <v>1</v>
      </c>
      <c r="E16" s="47" t="s">
        <v>201</v>
      </c>
      <c r="F16" s="180"/>
    </row>
    <row r="17" spans="1:6">
      <c r="A17" s="185"/>
      <c r="B17" s="193"/>
      <c r="C17" s="186"/>
      <c r="D17" s="7">
        <v>2</v>
      </c>
      <c r="E17" s="48" t="s">
        <v>203</v>
      </c>
      <c r="F17" s="180"/>
    </row>
    <row r="18" spans="1:6">
      <c r="A18" s="185"/>
      <c r="B18" s="192" t="s">
        <v>124</v>
      </c>
      <c r="C18" s="191" t="s">
        <v>122</v>
      </c>
      <c r="D18" s="7">
        <v>1</v>
      </c>
      <c r="E18" s="47" t="s">
        <v>201</v>
      </c>
      <c r="F18" s="180"/>
    </row>
    <row r="19" spans="1:6">
      <c r="A19" s="185"/>
      <c r="B19" s="193"/>
      <c r="C19" s="186"/>
      <c r="D19" s="7">
        <v>2</v>
      </c>
      <c r="E19" s="48" t="s">
        <v>204</v>
      </c>
      <c r="F19" s="180"/>
    </row>
    <row r="20" spans="1:6">
      <c r="A20" s="185"/>
      <c r="B20" s="192" t="s">
        <v>125</v>
      </c>
      <c r="C20" s="191" t="s">
        <v>122</v>
      </c>
      <c r="D20" s="7">
        <v>1</v>
      </c>
      <c r="E20" s="47" t="s">
        <v>201</v>
      </c>
      <c r="F20" s="180"/>
    </row>
    <row r="21" spans="1:6">
      <c r="A21" s="185"/>
      <c r="B21" s="193"/>
      <c r="C21" s="186"/>
      <c r="D21" s="7">
        <v>2</v>
      </c>
      <c r="E21" s="48" t="s">
        <v>205</v>
      </c>
      <c r="F21" s="180"/>
    </row>
    <row r="22" spans="1:6">
      <c r="A22" s="185"/>
      <c r="B22" s="192" t="s">
        <v>126</v>
      </c>
      <c r="C22" s="191" t="s">
        <v>122</v>
      </c>
      <c r="D22" s="7">
        <v>1</v>
      </c>
      <c r="E22" s="47" t="s">
        <v>206</v>
      </c>
      <c r="F22" s="180"/>
    </row>
    <row r="23" spans="1:6">
      <c r="A23" s="185"/>
      <c r="B23" s="193"/>
      <c r="C23" s="186"/>
      <c r="D23" s="7">
        <v>2</v>
      </c>
      <c r="E23" s="48" t="s">
        <v>207</v>
      </c>
      <c r="F23" s="180"/>
    </row>
    <row r="24" spans="1:6">
      <c r="A24" s="185"/>
      <c r="B24" s="192" t="s">
        <v>127</v>
      </c>
      <c r="C24" s="191" t="s">
        <v>122</v>
      </c>
      <c r="D24" s="7">
        <v>1</v>
      </c>
      <c r="E24" s="47" t="s">
        <v>206</v>
      </c>
      <c r="F24" s="180"/>
    </row>
    <row r="25" spans="1:6">
      <c r="A25" s="186"/>
      <c r="B25" s="193"/>
      <c r="C25" s="186"/>
      <c r="D25" s="7">
        <v>2</v>
      </c>
      <c r="E25" s="48" t="s">
        <v>208</v>
      </c>
      <c r="F25" s="180"/>
    </row>
    <row r="26" spans="1:6" ht="33">
      <c r="A26" s="157" t="s">
        <v>209</v>
      </c>
      <c r="B26" s="179" t="s">
        <v>178</v>
      </c>
      <c r="C26" s="155" t="s">
        <v>521</v>
      </c>
      <c r="D26" s="7">
        <v>1</v>
      </c>
      <c r="E26" s="47" t="s">
        <v>210</v>
      </c>
      <c r="F26" s="192" t="s">
        <v>191</v>
      </c>
    </row>
    <row r="27" spans="1:6" ht="33">
      <c r="A27" s="185"/>
      <c r="B27" s="179"/>
      <c r="C27" s="155"/>
      <c r="D27" s="7">
        <v>2</v>
      </c>
      <c r="E27" s="48" t="s">
        <v>179</v>
      </c>
      <c r="F27" s="198"/>
    </row>
    <row r="28" spans="1:6">
      <c r="A28" s="185"/>
      <c r="B28" s="179"/>
      <c r="C28" s="155"/>
      <c r="D28" s="7">
        <v>3</v>
      </c>
      <c r="E28" s="48" t="s">
        <v>180</v>
      </c>
      <c r="F28" s="193"/>
    </row>
    <row r="29" spans="1:6">
      <c r="A29" s="185"/>
      <c r="B29" s="183" t="s">
        <v>116</v>
      </c>
      <c r="C29" s="157" t="s">
        <v>522</v>
      </c>
      <c r="D29" s="7">
        <v>1</v>
      </c>
      <c r="E29" s="47" t="s">
        <v>211</v>
      </c>
      <c r="F29" s="192" t="s">
        <v>191</v>
      </c>
    </row>
    <row r="30" spans="1:6">
      <c r="A30" s="185"/>
      <c r="B30" s="184"/>
      <c r="C30" s="158"/>
      <c r="D30" s="7">
        <v>2</v>
      </c>
      <c r="E30" s="49" t="s">
        <v>212</v>
      </c>
      <c r="F30" s="198"/>
    </row>
    <row r="31" spans="1:6" ht="33">
      <c r="A31" s="186"/>
      <c r="B31" s="187"/>
      <c r="C31" s="159"/>
      <c r="D31" s="7">
        <v>3</v>
      </c>
      <c r="E31" s="49" t="s">
        <v>213</v>
      </c>
      <c r="F31" s="193"/>
    </row>
    <row r="32" spans="1:6">
      <c r="A32" s="157" t="s">
        <v>214</v>
      </c>
      <c r="B32" s="183" t="s">
        <v>130</v>
      </c>
      <c r="C32" s="188" t="s">
        <v>523</v>
      </c>
      <c r="D32" s="7">
        <v>1</v>
      </c>
      <c r="E32" s="47" t="s">
        <v>215</v>
      </c>
      <c r="F32" s="192" t="s">
        <v>191</v>
      </c>
    </row>
    <row r="33" spans="1:6">
      <c r="A33" s="185"/>
      <c r="B33" s="184"/>
      <c r="C33" s="189"/>
      <c r="D33" s="7">
        <v>2</v>
      </c>
      <c r="E33" s="49" t="s">
        <v>216</v>
      </c>
      <c r="F33" s="198"/>
    </row>
    <row r="34" spans="1:6">
      <c r="A34" s="186"/>
      <c r="B34" s="187"/>
      <c r="C34" s="190"/>
      <c r="D34" s="7">
        <v>3</v>
      </c>
      <c r="E34" s="32" t="s">
        <v>217</v>
      </c>
      <c r="F34" s="193"/>
    </row>
    <row r="35" spans="1:6">
      <c r="A35" s="157" t="s">
        <v>218</v>
      </c>
      <c r="B35" s="183" t="s">
        <v>117</v>
      </c>
      <c r="C35" s="157" t="s">
        <v>219</v>
      </c>
      <c r="D35" s="7">
        <v>1</v>
      </c>
      <c r="E35" s="47" t="s">
        <v>220</v>
      </c>
      <c r="F35" s="183" t="s">
        <v>234</v>
      </c>
    </row>
    <row r="36" spans="1:6">
      <c r="A36" s="185"/>
      <c r="B36" s="184"/>
      <c r="C36" s="158"/>
      <c r="D36" s="7">
        <v>2</v>
      </c>
      <c r="E36" s="32" t="s">
        <v>221</v>
      </c>
      <c r="F36" s="198"/>
    </row>
    <row r="37" spans="1:6">
      <c r="A37" s="185"/>
      <c r="B37" s="184"/>
      <c r="C37" s="158"/>
      <c r="D37" s="7">
        <v>3</v>
      </c>
      <c r="E37" s="32" t="s">
        <v>222</v>
      </c>
      <c r="F37" s="198"/>
    </row>
    <row r="38" spans="1:6">
      <c r="A38" s="185"/>
      <c r="B38" s="184"/>
      <c r="C38" s="158"/>
      <c r="D38" s="7">
        <v>4</v>
      </c>
      <c r="E38" s="32" t="s">
        <v>223</v>
      </c>
      <c r="F38" s="198"/>
    </row>
    <row r="39" spans="1:6" ht="33">
      <c r="A39" s="185"/>
      <c r="B39" s="184"/>
      <c r="C39" s="158"/>
      <c r="D39" s="7">
        <v>5</v>
      </c>
      <c r="E39" s="32" t="s">
        <v>224</v>
      </c>
      <c r="F39" s="198"/>
    </row>
    <row r="40" spans="1:6" ht="66">
      <c r="A40" s="185"/>
      <c r="B40" s="184"/>
      <c r="C40" s="158"/>
      <c r="D40" s="7">
        <v>6</v>
      </c>
      <c r="E40" s="32" t="s">
        <v>181</v>
      </c>
      <c r="F40" s="198"/>
    </row>
    <row r="41" spans="1:6">
      <c r="A41" s="186"/>
      <c r="B41" s="187"/>
      <c r="C41" s="159"/>
      <c r="D41" s="7">
        <v>7</v>
      </c>
      <c r="E41" s="32" t="s">
        <v>225</v>
      </c>
      <c r="F41" s="193"/>
    </row>
    <row r="42" spans="1:6" ht="33">
      <c r="A42" s="157" t="s">
        <v>226</v>
      </c>
      <c r="B42" s="183" t="s">
        <v>128</v>
      </c>
      <c r="C42" s="157" t="s">
        <v>524</v>
      </c>
      <c r="D42" s="7">
        <v>1</v>
      </c>
      <c r="E42" s="32" t="s">
        <v>227</v>
      </c>
      <c r="F42" s="202" t="s">
        <v>234</v>
      </c>
    </row>
    <row r="43" spans="1:6">
      <c r="A43" s="185"/>
      <c r="B43" s="184"/>
      <c r="C43" s="158"/>
      <c r="D43" s="7">
        <v>2</v>
      </c>
      <c r="E43" s="32" t="s">
        <v>228</v>
      </c>
      <c r="F43" s="203"/>
    </row>
    <row r="44" spans="1:6">
      <c r="A44" s="185"/>
      <c r="B44" s="184"/>
      <c r="C44" s="158"/>
      <c r="D44" s="7"/>
      <c r="E44" s="32"/>
      <c r="F44" s="204"/>
    </row>
    <row r="45" spans="1:6" ht="33">
      <c r="A45" s="157" t="s">
        <v>229</v>
      </c>
      <c r="B45" s="183" t="s">
        <v>129</v>
      </c>
      <c r="C45" s="157" t="s">
        <v>525</v>
      </c>
      <c r="D45" s="7">
        <v>1</v>
      </c>
      <c r="E45" s="32" t="s">
        <v>230</v>
      </c>
      <c r="F45" s="180"/>
    </row>
    <row r="46" spans="1:6">
      <c r="A46" s="185"/>
      <c r="B46" s="184"/>
      <c r="C46" s="158"/>
      <c r="D46" s="7">
        <v>2</v>
      </c>
      <c r="E46" s="32" t="s">
        <v>231</v>
      </c>
      <c r="F46" s="180"/>
    </row>
    <row r="47" spans="1:6">
      <c r="A47" s="186"/>
      <c r="B47" s="187"/>
      <c r="C47" s="159"/>
      <c r="D47" s="9"/>
      <c r="E47" s="2"/>
      <c r="F47" s="180"/>
    </row>
    <row r="48" spans="1:6" ht="33">
      <c r="A48" s="48" t="s">
        <v>232</v>
      </c>
      <c r="B48" s="7"/>
      <c r="C48" s="50" t="s">
        <v>131</v>
      </c>
      <c r="D48" s="7">
        <v>1</v>
      </c>
      <c r="E48" s="51"/>
      <c r="F48" s="7" t="s">
        <v>234</v>
      </c>
    </row>
    <row r="49" spans="1:6" ht="33">
      <c r="A49" s="48" t="s">
        <v>233</v>
      </c>
      <c r="B49" s="7" t="s">
        <v>118</v>
      </c>
      <c r="C49" s="50" t="s">
        <v>119</v>
      </c>
      <c r="D49" s="7">
        <v>1</v>
      </c>
      <c r="E49" s="51" t="s">
        <v>420</v>
      </c>
      <c r="F49" s="7" t="s">
        <v>234</v>
      </c>
    </row>
    <row r="51" spans="1:6">
      <c r="A51" s="1" t="s">
        <v>182</v>
      </c>
    </row>
  </sheetData>
  <mergeCells count="50">
    <mergeCell ref="F42:F44"/>
    <mergeCell ref="F45:F47"/>
    <mergeCell ref="F29:F31"/>
    <mergeCell ref="F32:F34"/>
    <mergeCell ref="F35:F41"/>
    <mergeCell ref="F3:F6"/>
    <mergeCell ref="F7:F9"/>
    <mergeCell ref="F10:F13"/>
    <mergeCell ref="F14:F25"/>
    <mergeCell ref="F26:F28"/>
    <mergeCell ref="A3:A6"/>
    <mergeCell ref="A7:A9"/>
    <mergeCell ref="A10:A13"/>
    <mergeCell ref="C3:C6"/>
    <mergeCell ref="C7:C9"/>
    <mergeCell ref="B3:B6"/>
    <mergeCell ref="B7:B9"/>
    <mergeCell ref="B10:B13"/>
    <mergeCell ref="C10:C13"/>
    <mergeCell ref="D2:E2"/>
    <mergeCell ref="C14:C15"/>
    <mergeCell ref="B14:B15"/>
    <mergeCell ref="C16:C17"/>
    <mergeCell ref="B16:B17"/>
    <mergeCell ref="A14:A25"/>
    <mergeCell ref="B18:B19"/>
    <mergeCell ref="B20:B21"/>
    <mergeCell ref="C22:C23"/>
    <mergeCell ref="C24:C25"/>
    <mergeCell ref="B24:B25"/>
    <mergeCell ref="B22:B23"/>
    <mergeCell ref="C18:C19"/>
    <mergeCell ref="C20:C21"/>
    <mergeCell ref="C26:C28"/>
    <mergeCell ref="B26:B28"/>
    <mergeCell ref="A26:A31"/>
    <mergeCell ref="C29:C31"/>
    <mergeCell ref="B29:B31"/>
    <mergeCell ref="A32:A34"/>
    <mergeCell ref="C32:C34"/>
    <mergeCell ref="B32:B34"/>
    <mergeCell ref="C35:C41"/>
    <mergeCell ref="B35:B41"/>
    <mergeCell ref="A35:A41"/>
    <mergeCell ref="C42:C44"/>
    <mergeCell ref="B42:B44"/>
    <mergeCell ref="A42:A44"/>
    <mergeCell ref="A45:A47"/>
    <mergeCell ref="C45:C47"/>
    <mergeCell ref="B45:B47"/>
  </mergeCells>
  <phoneticPr fontId="7" type="noConversion"/>
  <pageMargins left="0.7" right="0.7" top="0.75" bottom="0.75" header="0.3" footer="0.3"/>
  <pageSetup paperSize="9" orientation="portrait" horizontalDpi="300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W55"/>
  <sheetViews>
    <sheetView topLeftCell="B1" workbookViewId="0">
      <selection activeCell="L2" sqref="L2"/>
    </sheetView>
  </sheetViews>
  <sheetFormatPr defaultRowHeight="16.5"/>
  <cols>
    <col min="1" max="2" width="10.28515625" style="52" customWidth="1"/>
    <col min="3" max="3" width="9.140625" style="52"/>
    <col min="4" max="4" width="14" style="52" customWidth="1"/>
    <col min="5" max="5" width="11.7109375" style="52" customWidth="1"/>
    <col min="6" max="6" width="9.140625" style="52"/>
    <col min="7" max="7" width="9.140625" style="53"/>
    <col min="8" max="8" width="13" style="52" customWidth="1"/>
    <col min="9" max="9" width="12.140625" style="52" customWidth="1"/>
    <col min="10" max="10" width="11.85546875" style="52" customWidth="1"/>
    <col min="11" max="11" width="9.140625" style="52"/>
    <col min="12" max="12" width="14.85546875" style="52" bestFit="1" customWidth="1"/>
    <col min="13" max="13" width="16.42578125" style="52" bestFit="1" customWidth="1"/>
    <col min="14" max="14" width="9.140625" style="52" customWidth="1"/>
    <col min="15" max="15" width="13.5703125" style="52" bestFit="1" customWidth="1"/>
    <col min="16" max="18" width="9.140625" style="52" customWidth="1"/>
    <col min="19" max="19" width="11.5703125" style="52" bestFit="1" customWidth="1"/>
    <col min="20" max="22" width="9.140625" style="52"/>
    <col min="23" max="23" width="11.5703125" style="52" bestFit="1" customWidth="1"/>
    <col min="24" max="16384" width="9.140625" style="52"/>
  </cols>
  <sheetData>
    <row r="1" spans="1:23">
      <c r="A1" s="52" t="s">
        <v>396</v>
      </c>
    </row>
    <row r="2" spans="1:23" ht="16.5" customHeight="1">
      <c r="A2" s="206" t="s">
        <v>419</v>
      </c>
      <c r="B2" s="206" t="s">
        <v>168</v>
      </c>
      <c r="C2" s="205" t="s">
        <v>169</v>
      </c>
      <c r="D2" s="205"/>
      <c r="E2" s="205"/>
      <c r="G2" s="54" t="s">
        <v>174</v>
      </c>
      <c r="O2" s="205" t="s">
        <v>682</v>
      </c>
      <c r="P2" s="205"/>
      <c r="Q2" s="205"/>
      <c r="R2" s="205"/>
      <c r="S2" s="205"/>
      <c r="T2" s="205" t="s">
        <v>690</v>
      </c>
      <c r="U2" s="205"/>
      <c r="V2" s="205"/>
      <c r="W2" s="205"/>
    </row>
    <row r="3" spans="1:23" ht="16.5" customHeight="1">
      <c r="A3" s="205"/>
      <c r="B3" s="205"/>
      <c r="C3" s="205" t="s">
        <v>170</v>
      </c>
      <c r="D3" s="206" t="s">
        <v>171</v>
      </c>
      <c r="E3" s="207" t="s">
        <v>172</v>
      </c>
      <c r="G3" s="205" t="s">
        <v>175</v>
      </c>
      <c r="H3" s="206" t="s">
        <v>171</v>
      </c>
      <c r="I3" s="206" t="s">
        <v>172</v>
      </c>
      <c r="J3" s="206" t="s">
        <v>177</v>
      </c>
      <c r="L3" s="146" t="s">
        <v>676</v>
      </c>
      <c r="M3" s="146" t="s">
        <v>675</v>
      </c>
      <c r="N3" s="146" t="s">
        <v>677</v>
      </c>
      <c r="O3" s="209" t="s">
        <v>683</v>
      </c>
      <c r="P3" s="210"/>
      <c r="Q3" s="205" t="s">
        <v>684</v>
      </c>
      <c r="R3" s="205"/>
      <c r="S3" s="205"/>
      <c r="T3" s="205" t="s">
        <v>692</v>
      </c>
      <c r="U3" s="205"/>
      <c r="V3" s="205" t="s">
        <v>691</v>
      </c>
      <c r="W3" s="205"/>
    </row>
    <row r="4" spans="1:23">
      <c r="A4" s="55" t="s">
        <v>173</v>
      </c>
      <c r="B4" s="55" t="s">
        <v>173</v>
      </c>
      <c r="C4" s="205"/>
      <c r="D4" s="205"/>
      <c r="E4" s="208"/>
      <c r="G4" s="205"/>
      <c r="H4" s="205"/>
      <c r="I4" s="205"/>
      <c r="J4" s="205"/>
      <c r="L4" s="146" t="s">
        <v>687</v>
      </c>
      <c r="M4" s="146" t="s">
        <v>687</v>
      </c>
      <c r="N4" s="146"/>
      <c r="O4" s="146" t="s">
        <v>687</v>
      </c>
      <c r="P4" s="146" t="s">
        <v>689</v>
      </c>
      <c r="Q4" s="146" t="s">
        <v>688</v>
      </c>
      <c r="R4" s="146" t="s">
        <v>685</v>
      </c>
      <c r="S4" s="146" t="s">
        <v>686</v>
      </c>
      <c r="T4" s="146" t="s">
        <v>688</v>
      </c>
      <c r="U4" s="146" t="s">
        <v>685</v>
      </c>
      <c r="V4" s="146" t="s">
        <v>688</v>
      </c>
      <c r="W4" s="146" t="s">
        <v>685</v>
      </c>
    </row>
    <row r="5" spans="1:23">
      <c r="A5" s="55">
        <v>16</v>
      </c>
      <c r="B5" s="55">
        <v>16</v>
      </c>
      <c r="C5" s="55">
        <f>2^0</f>
        <v>1</v>
      </c>
      <c r="D5" s="56">
        <f>B5/C5</f>
        <v>16</v>
      </c>
      <c r="E5" s="56">
        <f>1/D5</f>
        <v>6.25E-2</v>
      </c>
      <c r="G5" s="55" t="s">
        <v>398</v>
      </c>
      <c r="H5" s="55">
        <v>262</v>
      </c>
      <c r="I5" s="57">
        <f t="shared" ref="I5:I11" si="0">1/H5*10^6</f>
        <v>3816.7938931297708</v>
      </c>
      <c r="J5" s="57">
        <f>I5/4</f>
        <v>954.19847328244271</v>
      </c>
      <c r="L5" s="146">
        <v>32.768000000000001</v>
      </c>
      <c r="M5" s="146">
        <f>L5/8</f>
        <v>4.0960000000000001</v>
      </c>
      <c r="N5" s="147" t="s">
        <v>678</v>
      </c>
      <c r="O5" s="146">
        <f>M5</f>
        <v>4.0960000000000001</v>
      </c>
      <c r="P5" s="146">
        <f>O5*1000</f>
        <v>4096</v>
      </c>
      <c r="Q5" s="146">
        <f>R5/1000</f>
        <v>2.44140625E-4</v>
      </c>
      <c r="R5" s="146">
        <f>1/O5</f>
        <v>0.244140625</v>
      </c>
      <c r="S5" s="146">
        <f>R5*1000</f>
        <v>244.140625</v>
      </c>
      <c r="T5" s="146">
        <f>U5/1000</f>
        <v>2.44140625E-4</v>
      </c>
      <c r="U5" s="146">
        <f>R5*1</f>
        <v>0.244140625</v>
      </c>
      <c r="V5" s="146">
        <f>W5/1000</f>
        <v>6.2255859375E-2</v>
      </c>
      <c r="W5" s="146">
        <f>R5*255</f>
        <v>62.255859375</v>
      </c>
    </row>
    <row r="6" spans="1:23">
      <c r="A6" s="55">
        <v>16</v>
      </c>
      <c r="B6" s="55">
        <v>16</v>
      </c>
      <c r="C6" s="55">
        <f>2^2</f>
        <v>4</v>
      </c>
      <c r="D6" s="56">
        <f>B6/C6</f>
        <v>4</v>
      </c>
      <c r="E6" s="56">
        <f t="shared" ref="E6:E8" si="1">1/D6</f>
        <v>0.25</v>
      </c>
      <c r="G6" s="55" t="s">
        <v>399</v>
      </c>
      <c r="H6" s="55">
        <v>294</v>
      </c>
      <c r="I6" s="57">
        <f t="shared" si="0"/>
        <v>3401.3605442176868</v>
      </c>
      <c r="J6" s="57">
        <f t="shared" ref="J6:J11" si="2">I6/4</f>
        <v>850.34013605442169</v>
      </c>
      <c r="L6" s="146">
        <v>32.768000000000001</v>
      </c>
      <c r="M6" s="146">
        <f t="shared" ref="M6:M8" si="3">L6/8</f>
        <v>4.0960000000000001</v>
      </c>
      <c r="N6" s="147" t="s">
        <v>679</v>
      </c>
      <c r="O6" s="146">
        <f>M6/64</f>
        <v>6.4000000000000001E-2</v>
      </c>
      <c r="P6" s="146">
        <f t="shared" ref="P6:P8" si="4">O6*1000</f>
        <v>64</v>
      </c>
      <c r="Q6" s="146">
        <f t="shared" ref="Q6:Q8" si="5">R6/1000</f>
        <v>1.5625E-2</v>
      </c>
      <c r="R6" s="146">
        <f>1/O6</f>
        <v>15.625</v>
      </c>
      <c r="S6" s="146">
        <f t="shared" ref="S6:S8" si="6">R6*1000</f>
        <v>15625</v>
      </c>
      <c r="T6" s="146">
        <f t="shared" ref="T6:V8" si="7">U6/1000</f>
        <v>1.5625E-2</v>
      </c>
      <c r="U6" s="146">
        <f>R6*1</f>
        <v>15.625</v>
      </c>
      <c r="V6" s="146">
        <f t="shared" si="7"/>
        <v>3.984375</v>
      </c>
      <c r="W6" s="146">
        <f>R6*255</f>
        <v>3984.375</v>
      </c>
    </row>
    <row r="7" spans="1:23">
      <c r="A7" s="58">
        <v>16</v>
      </c>
      <c r="B7" s="58">
        <v>16</v>
      </c>
      <c r="C7" s="58">
        <f>2^6</f>
        <v>64</v>
      </c>
      <c r="D7" s="59">
        <f>B7/C7</f>
        <v>0.25</v>
      </c>
      <c r="E7" s="59">
        <f t="shared" si="1"/>
        <v>4</v>
      </c>
      <c r="G7" s="55" t="s">
        <v>400</v>
      </c>
      <c r="H7" s="55">
        <v>330</v>
      </c>
      <c r="I7" s="57">
        <f t="shared" si="0"/>
        <v>3030.3030303030305</v>
      </c>
      <c r="J7" s="57">
        <f t="shared" si="2"/>
        <v>757.57575757575762</v>
      </c>
      <c r="L7" s="146">
        <v>32.768000000000001</v>
      </c>
      <c r="M7" s="146">
        <f t="shared" si="3"/>
        <v>4.0960000000000001</v>
      </c>
      <c r="N7" s="147" t="s">
        <v>680</v>
      </c>
      <c r="O7" s="148">
        <f>M7/4096</f>
        <v>1E-3</v>
      </c>
      <c r="P7" s="146">
        <f t="shared" si="4"/>
        <v>1</v>
      </c>
      <c r="Q7" s="146">
        <f t="shared" si="5"/>
        <v>1</v>
      </c>
      <c r="R7" s="146">
        <f>1/O7</f>
        <v>1000</v>
      </c>
      <c r="S7" s="146">
        <f t="shared" si="6"/>
        <v>1000000</v>
      </c>
      <c r="T7" s="146">
        <f t="shared" si="7"/>
        <v>1</v>
      </c>
      <c r="U7" s="146">
        <f>R7*1</f>
        <v>1000</v>
      </c>
      <c r="V7" s="146">
        <f t="shared" si="7"/>
        <v>255</v>
      </c>
      <c r="W7" s="146">
        <f>R7*255</f>
        <v>255000</v>
      </c>
    </row>
    <row r="8" spans="1:23">
      <c r="A8" s="55">
        <v>16</v>
      </c>
      <c r="B8" s="55">
        <v>16</v>
      </c>
      <c r="C8" s="55">
        <f>2^10</f>
        <v>1024</v>
      </c>
      <c r="D8" s="56">
        <f>B8/C8</f>
        <v>1.5625E-2</v>
      </c>
      <c r="E8" s="56">
        <f t="shared" si="1"/>
        <v>64</v>
      </c>
      <c r="G8" s="55" t="s">
        <v>401</v>
      </c>
      <c r="H8" s="55">
        <v>349</v>
      </c>
      <c r="I8" s="57">
        <f t="shared" si="0"/>
        <v>2865.3295128939826</v>
      </c>
      <c r="J8" s="57">
        <f t="shared" si="2"/>
        <v>716.33237822349565</v>
      </c>
      <c r="L8" s="146">
        <v>32.768000000000001</v>
      </c>
      <c r="M8" s="146">
        <f t="shared" si="3"/>
        <v>4.0960000000000001</v>
      </c>
      <c r="N8" s="147" t="s">
        <v>681</v>
      </c>
      <c r="O8" s="149">
        <f>M8/4096/60</f>
        <v>1.6666666666666667E-5</v>
      </c>
      <c r="P8" s="146">
        <f t="shared" si="4"/>
        <v>1.6666666666666666E-2</v>
      </c>
      <c r="Q8" s="146">
        <f t="shared" si="5"/>
        <v>60</v>
      </c>
      <c r="R8" s="146">
        <f>1/O8</f>
        <v>60000</v>
      </c>
      <c r="S8" s="57">
        <f t="shared" si="6"/>
        <v>60000000</v>
      </c>
      <c r="T8" s="146">
        <f t="shared" si="7"/>
        <v>60</v>
      </c>
      <c r="U8" s="146">
        <f>R8*1</f>
        <v>60000</v>
      </c>
      <c r="V8" s="146">
        <f t="shared" si="7"/>
        <v>15300</v>
      </c>
      <c r="W8" s="57">
        <f>R8*255</f>
        <v>15300000</v>
      </c>
    </row>
    <row r="9" spans="1:23">
      <c r="G9" s="55" t="s">
        <v>402</v>
      </c>
      <c r="H9" s="55">
        <v>392</v>
      </c>
      <c r="I9" s="57">
        <f t="shared" si="0"/>
        <v>2551.0204081632651</v>
      </c>
      <c r="J9" s="57">
        <f t="shared" si="2"/>
        <v>637.75510204081627</v>
      </c>
    </row>
    <row r="10" spans="1:23">
      <c r="A10" s="141"/>
      <c r="B10" s="141"/>
      <c r="C10" s="141"/>
      <c r="D10" s="141"/>
      <c r="E10" s="141"/>
      <c r="G10" s="55" t="s">
        <v>403</v>
      </c>
      <c r="H10" s="55">
        <v>440</v>
      </c>
      <c r="I10" s="57">
        <f t="shared" si="0"/>
        <v>2272.7272727272725</v>
      </c>
      <c r="J10" s="57">
        <f t="shared" si="2"/>
        <v>568.18181818181813</v>
      </c>
    </row>
    <row r="11" spans="1:23">
      <c r="A11" s="142"/>
      <c r="B11" s="142"/>
      <c r="C11" s="143"/>
      <c r="D11" s="143"/>
      <c r="E11" s="143"/>
      <c r="G11" s="55" t="s">
        <v>404</v>
      </c>
      <c r="H11" s="55">
        <v>494</v>
      </c>
      <c r="I11" s="57">
        <f t="shared" si="0"/>
        <v>2024.2914979757086</v>
      </c>
      <c r="J11" s="57">
        <f t="shared" si="2"/>
        <v>506.07287449392715</v>
      </c>
    </row>
    <row r="12" spans="1:23">
      <c r="A12" s="143"/>
      <c r="B12" s="143"/>
      <c r="C12" s="143"/>
      <c r="D12" s="142"/>
      <c r="E12" s="142"/>
      <c r="G12" s="55"/>
      <c r="H12" s="55"/>
      <c r="I12" s="57"/>
    </row>
    <row r="13" spans="1:23">
      <c r="A13" s="143"/>
      <c r="B13" s="143"/>
      <c r="C13" s="143"/>
      <c r="D13" s="143"/>
      <c r="E13" s="143"/>
      <c r="G13" s="55" t="s">
        <v>405</v>
      </c>
      <c r="H13" s="55">
        <v>523</v>
      </c>
      <c r="I13" s="57">
        <f t="shared" ref="I13:I19" si="8">1/H13*10^6</f>
        <v>1912.0458891013384</v>
      </c>
      <c r="J13" s="57">
        <f>I13/4</f>
        <v>478.0114722753346</v>
      </c>
    </row>
    <row r="14" spans="1:23">
      <c r="A14" s="143"/>
      <c r="B14" s="143"/>
      <c r="C14" s="143"/>
      <c r="D14" s="141"/>
      <c r="E14" s="141"/>
      <c r="G14" s="55" t="s">
        <v>406</v>
      </c>
      <c r="H14" s="55">
        <v>587</v>
      </c>
      <c r="I14" s="57">
        <f t="shared" si="8"/>
        <v>1703.5775127768313</v>
      </c>
      <c r="J14" s="57">
        <f t="shared" ref="J14:J19" si="9">I14/4</f>
        <v>425.89437819420783</v>
      </c>
    </row>
    <row r="15" spans="1:23">
      <c r="A15" s="143"/>
      <c r="B15" s="143"/>
      <c r="C15" s="143"/>
      <c r="D15" s="141"/>
      <c r="E15" s="141"/>
      <c r="G15" s="55" t="s">
        <v>407</v>
      </c>
      <c r="H15" s="55">
        <v>659</v>
      </c>
      <c r="I15" s="57">
        <f t="shared" si="8"/>
        <v>1517.4506828528074</v>
      </c>
      <c r="J15" s="57">
        <f t="shared" si="9"/>
        <v>379.36267071320185</v>
      </c>
    </row>
    <row r="16" spans="1:23">
      <c r="A16" s="143"/>
      <c r="B16" s="143"/>
      <c r="C16" s="144"/>
      <c r="D16" s="145"/>
      <c r="E16" s="145"/>
      <c r="G16" s="55" t="s">
        <v>408</v>
      </c>
      <c r="H16" s="55">
        <v>698</v>
      </c>
      <c r="I16" s="57">
        <f t="shared" si="8"/>
        <v>1432.6647564469913</v>
      </c>
      <c r="J16" s="57">
        <f t="shared" si="9"/>
        <v>358.16618911174783</v>
      </c>
    </row>
    <row r="17" spans="1:10">
      <c r="A17" s="143"/>
      <c r="B17" s="143"/>
      <c r="C17" s="143"/>
      <c r="D17" s="141"/>
      <c r="E17" s="141"/>
      <c r="G17" s="55" t="s">
        <v>409</v>
      </c>
      <c r="H17" s="55">
        <v>784</v>
      </c>
      <c r="I17" s="57">
        <f t="shared" si="8"/>
        <v>1275.5102040816325</v>
      </c>
      <c r="J17" s="57">
        <f t="shared" si="9"/>
        <v>318.87755102040813</v>
      </c>
    </row>
    <row r="18" spans="1:10">
      <c r="G18" s="55" t="s">
        <v>410</v>
      </c>
      <c r="H18" s="55">
        <v>880</v>
      </c>
      <c r="I18" s="57">
        <f t="shared" si="8"/>
        <v>1136.3636363636363</v>
      </c>
      <c r="J18" s="57">
        <f t="shared" si="9"/>
        <v>284.09090909090907</v>
      </c>
    </row>
    <row r="19" spans="1:10">
      <c r="G19" s="55" t="s">
        <v>411</v>
      </c>
      <c r="H19" s="55">
        <v>988</v>
      </c>
      <c r="I19" s="57">
        <f t="shared" si="8"/>
        <v>1012.1457489878543</v>
      </c>
      <c r="J19" s="57">
        <f t="shared" si="9"/>
        <v>253.03643724696357</v>
      </c>
    </row>
    <row r="20" spans="1:10">
      <c r="G20" s="55"/>
      <c r="H20" s="55"/>
      <c r="I20" s="57"/>
      <c r="J20" s="57"/>
    </row>
    <row r="21" spans="1:10">
      <c r="G21" s="55" t="s">
        <v>412</v>
      </c>
      <c r="H21" s="55">
        <v>1046</v>
      </c>
      <c r="I21" s="57">
        <f t="shared" ref="I21:I27" si="10">1/H21*10^6</f>
        <v>956.02294455066919</v>
      </c>
      <c r="J21" s="57">
        <f>I21/4</f>
        <v>239.0057361376673</v>
      </c>
    </row>
    <row r="22" spans="1:10">
      <c r="G22" s="55" t="s">
        <v>413</v>
      </c>
      <c r="H22" s="55">
        <v>1175</v>
      </c>
      <c r="I22" s="57">
        <f t="shared" si="10"/>
        <v>851.063829787234</v>
      </c>
      <c r="J22" s="57">
        <f t="shared" ref="J22:J27" si="11">I22/4</f>
        <v>212.7659574468085</v>
      </c>
    </row>
    <row r="23" spans="1:10">
      <c r="G23" s="55" t="s">
        <v>414</v>
      </c>
      <c r="H23" s="55">
        <v>1318</v>
      </c>
      <c r="I23" s="57">
        <f t="shared" si="10"/>
        <v>758.7253414264037</v>
      </c>
      <c r="J23" s="57">
        <f t="shared" si="11"/>
        <v>189.68133535660093</v>
      </c>
    </row>
    <row r="24" spans="1:10">
      <c r="G24" s="55" t="s">
        <v>415</v>
      </c>
      <c r="H24" s="55">
        <v>1397</v>
      </c>
      <c r="I24" s="57">
        <f t="shared" si="10"/>
        <v>715.81961345740865</v>
      </c>
      <c r="J24" s="57">
        <f t="shared" si="11"/>
        <v>178.95490336435216</v>
      </c>
    </row>
    <row r="25" spans="1:10">
      <c r="G25" s="55" t="s">
        <v>416</v>
      </c>
      <c r="H25" s="55">
        <v>1568</v>
      </c>
      <c r="I25" s="57">
        <f t="shared" si="10"/>
        <v>637.75510204081627</v>
      </c>
      <c r="J25" s="57">
        <f t="shared" si="11"/>
        <v>159.43877551020407</v>
      </c>
    </row>
    <row r="26" spans="1:10">
      <c r="G26" s="55" t="s">
        <v>417</v>
      </c>
      <c r="H26" s="55">
        <v>1760</v>
      </c>
      <c r="I26" s="57">
        <f t="shared" si="10"/>
        <v>568.18181818181813</v>
      </c>
      <c r="J26" s="57">
        <f t="shared" si="11"/>
        <v>142.04545454545453</v>
      </c>
    </row>
    <row r="27" spans="1:10">
      <c r="G27" s="55" t="s">
        <v>418</v>
      </c>
      <c r="H27" s="55">
        <v>1976</v>
      </c>
      <c r="I27" s="57">
        <f t="shared" si="10"/>
        <v>506.07287449392715</v>
      </c>
      <c r="J27" s="57">
        <f t="shared" si="11"/>
        <v>126.51821862348179</v>
      </c>
    </row>
    <row r="29" spans="1:10">
      <c r="A29" s="52" t="s">
        <v>397</v>
      </c>
    </row>
    <row r="30" spans="1:10">
      <c r="A30" s="206" t="s">
        <v>167</v>
      </c>
      <c r="B30" s="206" t="s">
        <v>168</v>
      </c>
      <c r="C30" s="205" t="s">
        <v>169</v>
      </c>
      <c r="D30" s="205"/>
      <c r="E30" s="205"/>
      <c r="G30" s="54" t="s">
        <v>174</v>
      </c>
    </row>
    <row r="31" spans="1:10">
      <c r="A31" s="205"/>
      <c r="B31" s="205"/>
      <c r="C31" s="205" t="s">
        <v>170</v>
      </c>
      <c r="D31" s="206" t="s">
        <v>171</v>
      </c>
      <c r="E31" s="207" t="s">
        <v>172</v>
      </c>
      <c r="G31" s="205" t="s">
        <v>175</v>
      </c>
      <c r="H31" s="206" t="s">
        <v>171</v>
      </c>
      <c r="I31" s="206" t="s">
        <v>172</v>
      </c>
      <c r="J31" s="206" t="s">
        <v>176</v>
      </c>
    </row>
    <row r="32" spans="1:10" ht="16.5" customHeight="1">
      <c r="A32" s="55" t="s">
        <v>173</v>
      </c>
      <c r="B32" s="55" t="s">
        <v>173</v>
      </c>
      <c r="C32" s="205"/>
      <c r="D32" s="205"/>
      <c r="E32" s="208"/>
      <c r="G32" s="205"/>
      <c r="H32" s="205"/>
      <c r="I32" s="205"/>
      <c r="J32" s="205"/>
    </row>
    <row r="33" spans="1:10">
      <c r="A33" s="55">
        <v>48</v>
      </c>
      <c r="B33" s="55">
        <v>24</v>
      </c>
      <c r="C33" s="55">
        <f>2^0</f>
        <v>1</v>
      </c>
      <c r="D33" s="56">
        <f>B33/C33</f>
        <v>24</v>
      </c>
      <c r="E33" s="56">
        <f>1/D33</f>
        <v>4.1666666666666664E-2</v>
      </c>
      <c r="G33" s="55" t="s">
        <v>398</v>
      </c>
      <c r="H33" s="55">
        <v>262</v>
      </c>
      <c r="I33" s="57">
        <f t="shared" ref="I33:I39" si="12">1/H33*10^6</f>
        <v>3816.7938931297708</v>
      </c>
      <c r="J33" s="57">
        <f>I33/2.667</f>
        <v>1431.1188200711554</v>
      </c>
    </row>
    <row r="34" spans="1:10">
      <c r="A34" s="55">
        <v>48</v>
      </c>
      <c r="B34" s="55">
        <v>24</v>
      </c>
      <c r="C34" s="55">
        <f>2^2</f>
        <v>4</v>
      </c>
      <c r="D34" s="56">
        <f>B34/C34</f>
        <v>6</v>
      </c>
      <c r="E34" s="56">
        <f t="shared" ref="E34:E36" si="13">1/D34</f>
        <v>0.16666666666666666</v>
      </c>
      <c r="G34" s="55" t="s">
        <v>399</v>
      </c>
      <c r="H34" s="55">
        <v>294</v>
      </c>
      <c r="I34" s="57">
        <f t="shared" si="12"/>
        <v>3401.3605442176868</v>
      </c>
      <c r="J34" s="57">
        <f t="shared" ref="J34:J39" si="14">I34/2.667</f>
        <v>1275.3507852334785</v>
      </c>
    </row>
    <row r="35" spans="1:10">
      <c r="A35" s="60">
        <v>48</v>
      </c>
      <c r="B35" s="60">
        <v>24</v>
      </c>
      <c r="C35" s="60">
        <f>2^6</f>
        <v>64</v>
      </c>
      <c r="D35" s="61">
        <f>B35/C35</f>
        <v>0.375</v>
      </c>
      <c r="E35" s="61">
        <f t="shared" si="13"/>
        <v>2.6666666666666665</v>
      </c>
      <c r="G35" s="55" t="s">
        <v>400</v>
      </c>
      <c r="H35" s="55">
        <v>330</v>
      </c>
      <c r="I35" s="57">
        <f t="shared" si="12"/>
        <v>3030.3030303030305</v>
      </c>
      <c r="J35" s="57">
        <f t="shared" si="14"/>
        <v>1136.2216086625538</v>
      </c>
    </row>
    <row r="36" spans="1:10">
      <c r="A36" s="55">
        <v>48</v>
      </c>
      <c r="B36" s="55">
        <v>24</v>
      </c>
      <c r="C36" s="55">
        <f>2^10</f>
        <v>1024</v>
      </c>
      <c r="D36" s="56">
        <f>B36/C36</f>
        <v>2.34375E-2</v>
      </c>
      <c r="E36" s="56">
        <f t="shared" si="13"/>
        <v>42.666666666666664</v>
      </c>
      <c r="G36" s="55" t="s">
        <v>401</v>
      </c>
      <c r="H36" s="55">
        <v>349</v>
      </c>
      <c r="I36" s="57">
        <f t="shared" si="12"/>
        <v>2865.3295128939826</v>
      </c>
      <c r="J36" s="57">
        <f t="shared" si="14"/>
        <v>1074.3642718012684</v>
      </c>
    </row>
    <row r="37" spans="1:10">
      <c r="G37" s="55" t="s">
        <v>402</v>
      </c>
      <c r="H37" s="55">
        <v>392</v>
      </c>
      <c r="I37" s="57">
        <f t="shared" si="12"/>
        <v>2551.0204081632651</v>
      </c>
      <c r="J37" s="57">
        <f t="shared" si="14"/>
        <v>956.51308892510883</v>
      </c>
    </row>
    <row r="38" spans="1:10">
      <c r="G38" s="55" t="s">
        <v>403</v>
      </c>
      <c r="H38" s="55">
        <v>440</v>
      </c>
      <c r="I38" s="57">
        <f t="shared" si="12"/>
        <v>2272.7272727272725</v>
      </c>
      <c r="J38" s="57">
        <f t="shared" si="14"/>
        <v>852.16620649691515</v>
      </c>
    </row>
    <row r="39" spans="1:10">
      <c r="E39" s="56"/>
      <c r="G39" s="55" t="s">
        <v>404</v>
      </c>
      <c r="H39" s="55">
        <v>494</v>
      </c>
      <c r="I39" s="57">
        <f t="shared" si="12"/>
        <v>2024.2914979757086</v>
      </c>
      <c r="J39" s="57">
        <f t="shared" si="14"/>
        <v>759.01443493652368</v>
      </c>
    </row>
    <row r="40" spans="1:10">
      <c r="G40" s="55"/>
      <c r="H40" s="55"/>
      <c r="I40" s="57"/>
    </row>
    <row r="41" spans="1:10">
      <c r="G41" s="55" t="s">
        <v>405</v>
      </c>
      <c r="H41" s="55">
        <v>523</v>
      </c>
      <c r="I41" s="57">
        <f t="shared" ref="I41:I47" si="15">1/H41*10^6</f>
        <v>1912.0458891013384</v>
      </c>
      <c r="J41" s="57">
        <f>I41/2.667</f>
        <v>716.92759246394394</v>
      </c>
    </row>
    <row r="42" spans="1:10">
      <c r="G42" s="55" t="s">
        <v>406</v>
      </c>
      <c r="H42" s="55">
        <v>587</v>
      </c>
      <c r="I42" s="57">
        <f t="shared" si="15"/>
        <v>1703.5775127768313</v>
      </c>
      <c r="J42" s="57">
        <f t="shared" ref="J42:J47" si="16">I42/2.667</f>
        <v>638.76172207605225</v>
      </c>
    </row>
    <row r="43" spans="1:10">
      <c r="G43" s="55" t="s">
        <v>407</v>
      </c>
      <c r="H43" s="55">
        <v>659</v>
      </c>
      <c r="I43" s="57">
        <f t="shared" si="15"/>
        <v>1517.4506828528074</v>
      </c>
      <c r="J43" s="57">
        <f t="shared" si="16"/>
        <v>568.97288445924539</v>
      </c>
    </row>
    <row r="44" spans="1:10">
      <c r="G44" s="55" t="s">
        <v>408</v>
      </c>
      <c r="H44" s="55">
        <v>698</v>
      </c>
      <c r="I44" s="57">
        <f t="shared" si="15"/>
        <v>1432.6647564469913</v>
      </c>
      <c r="J44" s="57">
        <f t="shared" si="16"/>
        <v>537.18213590063419</v>
      </c>
    </row>
    <row r="45" spans="1:10">
      <c r="G45" s="55" t="s">
        <v>409</v>
      </c>
      <c r="H45" s="55">
        <v>784</v>
      </c>
      <c r="I45" s="57">
        <f t="shared" si="15"/>
        <v>1275.5102040816325</v>
      </c>
      <c r="J45" s="57">
        <f t="shared" si="16"/>
        <v>478.25654446255442</v>
      </c>
    </row>
    <row r="46" spans="1:10">
      <c r="G46" s="55" t="s">
        <v>410</v>
      </c>
      <c r="H46" s="55">
        <v>880</v>
      </c>
      <c r="I46" s="57">
        <f t="shared" si="15"/>
        <v>1136.3636363636363</v>
      </c>
      <c r="J46" s="57">
        <f t="shared" si="16"/>
        <v>426.08310324845758</v>
      </c>
    </row>
    <row r="47" spans="1:10">
      <c r="G47" s="55" t="s">
        <v>411</v>
      </c>
      <c r="H47" s="55">
        <v>988</v>
      </c>
      <c r="I47" s="57">
        <f t="shared" si="15"/>
        <v>1012.1457489878543</v>
      </c>
      <c r="J47" s="57">
        <f t="shared" si="16"/>
        <v>379.50721746826184</v>
      </c>
    </row>
    <row r="48" spans="1:10">
      <c r="G48" s="55"/>
      <c r="H48" s="55"/>
      <c r="I48" s="57"/>
    </row>
    <row r="49" spans="7:10">
      <c r="G49" s="55" t="s">
        <v>412</v>
      </c>
      <c r="H49" s="55">
        <v>1046</v>
      </c>
      <c r="I49" s="57">
        <f t="shared" ref="I49:I55" si="17">1/H49*10^6</f>
        <v>956.02294455066919</v>
      </c>
      <c r="J49" s="57">
        <f>I49/2.667</f>
        <v>358.46379623197197</v>
      </c>
    </row>
    <row r="50" spans="7:10">
      <c r="G50" s="55" t="s">
        <v>413</v>
      </c>
      <c r="H50" s="55">
        <v>1175</v>
      </c>
      <c r="I50" s="57">
        <f t="shared" si="17"/>
        <v>851.063829787234</v>
      </c>
      <c r="J50" s="57">
        <f t="shared" ref="J50:J55" si="18">I50/2.667</f>
        <v>319.10904753927036</v>
      </c>
    </row>
    <row r="51" spans="7:10">
      <c r="G51" s="55" t="s">
        <v>414</v>
      </c>
      <c r="H51" s="55">
        <v>1318</v>
      </c>
      <c r="I51" s="57">
        <f t="shared" si="17"/>
        <v>758.7253414264037</v>
      </c>
      <c r="J51" s="57">
        <f t="shared" si="18"/>
        <v>284.4864422296227</v>
      </c>
    </row>
    <row r="52" spans="7:10">
      <c r="G52" s="55" t="s">
        <v>415</v>
      </c>
      <c r="H52" s="55">
        <v>1397</v>
      </c>
      <c r="I52" s="57">
        <f t="shared" si="17"/>
        <v>715.81961345740865</v>
      </c>
      <c r="J52" s="57">
        <f t="shared" si="18"/>
        <v>268.39880519587877</v>
      </c>
    </row>
    <row r="53" spans="7:10">
      <c r="G53" s="55" t="s">
        <v>416</v>
      </c>
      <c r="H53" s="55">
        <v>1568</v>
      </c>
      <c r="I53" s="57">
        <f t="shared" si="17"/>
        <v>637.75510204081627</v>
      </c>
      <c r="J53" s="57">
        <f t="shared" si="18"/>
        <v>239.12827223127721</v>
      </c>
    </row>
    <row r="54" spans="7:10">
      <c r="G54" s="55" t="s">
        <v>417</v>
      </c>
      <c r="H54" s="55">
        <v>1760</v>
      </c>
      <c r="I54" s="57">
        <f t="shared" si="17"/>
        <v>568.18181818181813</v>
      </c>
      <c r="J54" s="57">
        <f t="shared" si="18"/>
        <v>213.04155162422879</v>
      </c>
    </row>
    <row r="55" spans="7:10">
      <c r="G55" s="55" t="s">
        <v>418</v>
      </c>
      <c r="H55" s="55">
        <v>1976</v>
      </c>
      <c r="I55" s="57">
        <f t="shared" si="17"/>
        <v>506.07287449392715</v>
      </c>
      <c r="J55" s="57">
        <f t="shared" si="18"/>
        <v>189.75360873413092</v>
      </c>
    </row>
  </sheetData>
  <mergeCells count="26">
    <mergeCell ref="O2:S2"/>
    <mergeCell ref="Q3:S3"/>
    <mergeCell ref="O3:P3"/>
    <mergeCell ref="T3:U3"/>
    <mergeCell ref="V3:W3"/>
    <mergeCell ref="T2:W2"/>
    <mergeCell ref="A30:A31"/>
    <mergeCell ref="B30:B31"/>
    <mergeCell ref="C30:E30"/>
    <mergeCell ref="C31:C32"/>
    <mergeCell ref="D31:D32"/>
    <mergeCell ref="E31:E32"/>
    <mergeCell ref="A2:A3"/>
    <mergeCell ref="B2:B3"/>
    <mergeCell ref="C2:E2"/>
    <mergeCell ref="C3:C4"/>
    <mergeCell ref="D3:D4"/>
    <mergeCell ref="E3:E4"/>
    <mergeCell ref="G31:G32"/>
    <mergeCell ref="H31:H32"/>
    <mergeCell ref="I31:I32"/>
    <mergeCell ref="J31:J32"/>
    <mergeCell ref="G3:G4"/>
    <mergeCell ref="H3:H4"/>
    <mergeCell ref="I3:I4"/>
    <mergeCell ref="J3:J4"/>
  </mergeCells>
  <phoneticPr fontId="7" type="noConversion"/>
  <pageMargins left="0.7" right="0.7" top="0.75" bottom="0.75" header="0.3" footer="0.3"/>
  <pageSetup paperSize="9" orientation="portrait" horizontalDpi="30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13FE0F-0306-4D94-896A-8822EA6BB065}">
  <dimension ref="A2:D21"/>
  <sheetViews>
    <sheetView topLeftCell="A7" workbookViewId="0"/>
  </sheetViews>
  <sheetFormatPr defaultRowHeight="16.5"/>
  <cols>
    <col min="1" max="1" width="14.140625" style="1" customWidth="1"/>
    <col min="2" max="2" width="18.7109375" style="1" bestFit="1" customWidth="1"/>
    <col min="3" max="4" width="30.7109375" style="1" customWidth="1"/>
    <col min="5" max="16384" width="9.140625" style="1"/>
  </cols>
  <sheetData>
    <row r="2" spans="1:4">
      <c r="A2" s="179" t="s">
        <v>247</v>
      </c>
      <c r="B2" s="179" t="s">
        <v>251</v>
      </c>
      <c r="C2" s="181" t="s">
        <v>254</v>
      </c>
      <c r="D2" s="181"/>
    </row>
    <row r="3" spans="1:4">
      <c r="A3" s="179"/>
      <c r="B3" s="179"/>
      <c r="C3" s="9" t="s">
        <v>253</v>
      </c>
      <c r="D3" s="9" t="s">
        <v>255</v>
      </c>
    </row>
    <row r="4" spans="1:4" ht="33">
      <c r="A4" s="192" t="s">
        <v>248</v>
      </c>
      <c r="B4" s="32" t="s">
        <v>250</v>
      </c>
      <c r="C4" s="32" t="s">
        <v>252</v>
      </c>
      <c r="D4" s="32" t="s">
        <v>256</v>
      </c>
    </row>
    <row r="5" spans="1:4">
      <c r="A5" s="198"/>
      <c r="B5" s="32" t="s">
        <v>279</v>
      </c>
      <c r="C5" s="32" t="s">
        <v>421</v>
      </c>
      <c r="D5" s="3" t="s">
        <v>422</v>
      </c>
    </row>
    <row r="6" spans="1:4">
      <c r="A6" s="198"/>
      <c r="B6" s="32" t="s">
        <v>280</v>
      </c>
      <c r="C6" s="33" t="s">
        <v>281</v>
      </c>
      <c r="D6" s="51" t="s">
        <v>256</v>
      </c>
    </row>
    <row r="7" spans="1:4">
      <c r="A7" s="198"/>
      <c r="B7" s="32" t="s">
        <v>282</v>
      </c>
      <c r="C7" s="32" t="s">
        <v>283</v>
      </c>
      <c r="D7" s="51" t="s">
        <v>256</v>
      </c>
    </row>
    <row r="8" spans="1:4" ht="33">
      <c r="A8" s="198"/>
      <c r="B8" s="32" t="s">
        <v>284</v>
      </c>
      <c r="C8" s="32" t="s">
        <v>285</v>
      </c>
      <c r="D8" s="51" t="s">
        <v>256</v>
      </c>
    </row>
    <row r="9" spans="1:4" ht="33">
      <c r="A9" s="198"/>
      <c r="B9" s="32" t="s">
        <v>286</v>
      </c>
      <c r="C9" s="32" t="s">
        <v>287</v>
      </c>
      <c r="D9" s="51" t="s">
        <v>256</v>
      </c>
    </row>
    <row r="10" spans="1:4" ht="33">
      <c r="A10" s="198"/>
      <c r="B10" s="32" t="s">
        <v>289</v>
      </c>
      <c r="C10" s="32" t="s">
        <v>288</v>
      </c>
      <c r="D10" s="51" t="s">
        <v>256</v>
      </c>
    </row>
    <row r="11" spans="1:4" ht="49.5">
      <c r="A11" s="192" t="s">
        <v>249</v>
      </c>
      <c r="B11" s="33" t="s">
        <v>267</v>
      </c>
      <c r="C11" s="32" t="s">
        <v>268</v>
      </c>
      <c r="D11" s="32" t="s">
        <v>256</v>
      </c>
    </row>
    <row r="12" spans="1:4" ht="33">
      <c r="A12" s="198"/>
      <c r="B12" s="32" t="s">
        <v>257</v>
      </c>
      <c r="C12" s="32" t="s">
        <v>269</v>
      </c>
      <c r="D12" s="32" t="s">
        <v>256</v>
      </c>
    </row>
    <row r="13" spans="1:4">
      <c r="A13" s="198"/>
      <c r="B13" s="32" t="s">
        <v>258</v>
      </c>
      <c r="C13" s="32" t="s">
        <v>270</v>
      </c>
      <c r="D13" s="32" t="s">
        <v>256</v>
      </c>
    </row>
    <row r="14" spans="1:4" ht="33">
      <c r="A14" s="198"/>
      <c r="B14" s="32" t="s">
        <v>259</v>
      </c>
      <c r="C14" s="32" t="s">
        <v>271</v>
      </c>
      <c r="D14" s="32" t="s">
        <v>256</v>
      </c>
    </row>
    <row r="15" spans="1:4" ht="33">
      <c r="A15" s="198"/>
      <c r="B15" s="32" t="s">
        <v>260</v>
      </c>
      <c r="C15" s="32" t="s">
        <v>272</v>
      </c>
      <c r="D15" s="32" t="s">
        <v>256</v>
      </c>
    </row>
    <row r="16" spans="1:4" ht="33">
      <c r="A16" s="198"/>
      <c r="B16" s="32" t="s">
        <v>261</v>
      </c>
      <c r="C16" s="32" t="s">
        <v>273</v>
      </c>
      <c r="D16" s="32" t="s">
        <v>256</v>
      </c>
    </row>
    <row r="17" spans="1:4" ht="33">
      <c r="A17" s="198"/>
      <c r="B17" s="32" t="s">
        <v>262</v>
      </c>
      <c r="C17" s="32" t="s">
        <v>274</v>
      </c>
      <c r="D17" s="32" t="s">
        <v>256</v>
      </c>
    </row>
    <row r="18" spans="1:4" ht="66">
      <c r="A18" s="198"/>
      <c r="B18" s="32" t="s">
        <v>263</v>
      </c>
      <c r="C18" s="32" t="s">
        <v>275</v>
      </c>
      <c r="D18" s="110" t="s">
        <v>276</v>
      </c>
    </row>
    <row r="19" spans="1:4">
      <c r="A19" s="198"/>
      <c r="B19" s="32" t="s">
        <v>264</v>
      </c>
      <c r="C19" s="32" t="s">
        <v>277</v>
      </c>
      <c r="D19" s="32" t="s">
        <v>256</v>
      </c>
    </row>
    <row r="20" spans="1:4" ht="33">
      <c r="A20" s="198"/>
      <c r="B20" s="32" t="s">
        <v>265</v>
      </c>
      <c r="C20" s="32" t="s">
        <v>278</v>
      </c>
      <c r="D20" s="32"/>
    </row>
    <row r="21" spans="1:4">
      <c r="A21" s="193"/>
      <c r="B21" s="32" t="s">
        <v>266</v>
      </c>
      <c r="C21" s="32" t="s">
        <v>266</v>
      </c>
      <c r="D21" s="32" t="s">
        <v>256</v>
      </c>
    </row>
  </sheetData>
  <mergeCells count="5">
    <mergeCell ref="C2:D2"/>
    <mergeCell ref="A2:A3"/>
    <mergeCell ref="B2:B3"/>
    <mergeCell ref="A11:A21"/>
    <mergeCell ref="A4:A10"/>
  </mergeCells>
  <phoneticPr fontId="7" type="noConversion"/>
  <pageMargins left="0.7" right="0.7" top="0.75" bottom="0.75" header="0.3" footer="0.3"/>
  <pageSetup paperSize="9" orientation="portrait" horizontalDpi="30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AF0AB-6E2D-4901-BDCC-872DD1B16EA2}">
  <dimension ref="A1:F30"/>
  <sheetViews>
    <sheetView workbookViewId="0"/>
  </sheetViews>
  <sheetFormatPr defaultRowHeight="16.5"/>
  <cols>
    <col min="1" max="2" width="9.140625" style="76"/>
    <col min="3" max="3" width="35.140625" style="76" customWidth="1"/>
    <col min="4" max="4" width="18.85546875" style="76" customWidth="1"/>
    <col min="5" max="16384" width="9.140625" style="76"/>
  </cols>
  <sheetData>
    <row r="1" spans="1:6" ht="17.25" thickBot="1"/>
    <row r="2" spans="1:6">
      <c r="A2" s="77" t="s">
        <v>445</v>
      </c>
      <c r="B2" s="62" t="s">
        <v>446</v>
      </c>
      <c r="C2" s="63" t="s">
        <v>447</v>
      </c>
      <c r="D2" s="64" t="s">
        <v>448</v>
      </c>
    </row>
    <row r="3" spans="1:6">
      <c r="A3" s="65" t="s">
        <v>449</v>
      </c>
      <c r="B3" s="66">
        <v>1</v>
      </c>
      <c r="C3" s="67" t="s">
        <v>450</v>
      </c>
      <c r="D3" s="68" t="s">
        <v>451</v>
      </c>
    </row>
    <row r="4" spans="1:6">
      <c r="A4" s="65"/>
      <c r="B4" s="66">
        <v>2</v>
      </c>
      <c r="C4" s="67" t="s">
        <v>452</v>
      </c>
      <c r="D4" s="68" t="s">
        <v>453</v>
      </c>
    </row>
    <row r="5" spans="1:6">
      <c r="A5" s="65"/>
      <c r="B5" s="66">
        <v>3</v>
      </c>
      <c r="C5" s="67" t="s">
        <v>454</v>
      </c>
      <c r="D5" s="68" t="s">
        <v>455</v>
      </c>
    </row>
    <row r="6" spans="1:6">
      <c r="A6" s="65"/>
      <c r="B6" s="66">
        <v>4</v>
      </c>
      <c r="C6" s="67"/>
      <c r="D6" s="68"/>
    </row>
    <row r="7" spans="1:6">
      <c r="A7" s="65"/>
      <c r="B7" s="66">
        <v>5</v>
      </c>
      <c r="C7" s="67"/>
      <c r="D7" s="68"/>
    </row>
    <row r="8" spans="1:6">
      <c r="A8" s="65"/>
      <c r="B8" s="66">
        <v>6</v>
      </c>
      <c r="C8" s="67"/>
      <c r="D8" s="68"/>
    </row>
    <row r="9" spans="1:6">
      <c r="A9" s="65"/>
      <c r="B9" s="66">
        <v>7</v>
      </c>
      <c r="C9" s="67"/>
      <c r="D9" s="68"/>
    </row>
    <row r="10" spans="1:6">
      <c r="A10" s="65"/>
      <c r="B10" s="66">
        <v>8</v>
      </c>
      <c r="C10" s="67"/>
      <c r="D10" s="68"/>
    </row>
    <row r="11" spans="1:6">
      <c r="A11" s="65"/>
      <c r="B11" s="66">
        <v>9</v>
      </c>
      <c r="C11" s="67"/>
      <c r="D11" s="68"/>
    </row>
    <row r="12" spans="1:6" ht="17.25" thickBot="1">
      <c r="A12" s="69"/>
      <c r="B12" s="70">
        <v>10</v>
      </c>
      <c r="C12" s="71"/>
      <c r="D12" s="72"/>
    </row>
    <row r="13" spans="1:6" ht="17.25" thickBot="1"/>
    <row r="14" spans="1:6">
      <c r="A14" s="77" t="s">
        <v>445</v>
      </c>
      <c r="B14" s="62" t="s">
        <v>446</v>
      </c>
      <c r="C14" s="63" t="s">
        <v>447</v>
      </c>
      <c r="D14" s="64" t="s">
        <v>448</v>
      </c>
    </row>
    <row r="15" spans="1:6">
      <c r="A15" s="65" t="s">
        <v>456</v>
      </c>
      <c r="B15" s="66">
        <v>1</v>
      </c>
      <c r="C15" s="67" t="s">
        <v>450</v>
      </c>
      <c r="D15" s="68" t="s">
        <v>281</v>
      </c>
      <c r="F15" s="76" t="s">
        <v>457</v>
      </c>
    </row>
    <row r="16" spans="1:6">
      <c r="A16" s="65"/>
      <c r="B16" s="66">
        <v>2</v>
      </c>
      <c r="C16" s="67" t="s">
        <v>458</v>
      </c>
      <c r="D16" s="68" t="s">
        <v>459</v>
      </c>
      <c r="F16" s="76" t="s">
        <v>460</v>
      </c>
    </row>
    <row r="17" spans="1:6">
      <c r="A17" s="65"/>
      <c r="B17" s="66">
        <v>3</v>
      </c>
      <c r="C17" s="67" t="s">
        <v>461</v>
      </c>
      <c r="D17" s="68" t="s">
        <v>462</v>
      </c>
      <c r="F17" s="76" t="s">
        <v>463</v>
      </c>
    </row>
    <row r="18" spans="1:6">
      <c r="A18" s="65"/>
      <c r="B18" s="66">
        <v>4</v>
      </c>
      <c r="C18" s="67" t="s">
        <v>454</v>
      </c>
      <c r="D18" s="68" t="s">
        <v>464</v>
      </c>
    </row>
    <row r="19" spans="1:6">
      <c r="A19" s="65"/>
      <c r="B19" s="66">
        <v>5</v>
      </c>
      <c r="C19" s="67" t="s">
        <v>465</v>
      </c>
      <c r="D19" s="68" t="s">
        <v>466</v>
      </c>
      <c r="F19" s="76" t="s">
        <v>467</v>
      </c>
    </row>
    <row r="20" spans="1:6">
      <c r="A20" s="65"/>
      <c r="B20" s="66">
        <v>6</v>
      </c>
      <c r="C20" s="67" t="s">
        <v>468</v>
      </c>
      <c r="D20" s="68" t="s">
        <v>469</v>
      </c>
    </row>
    <row r="21" spans="1:6">
      <c r="A21" s="65"/>
      <c r="B21" s="66">
        <v>7</v>
      </c>
      <c r="C21" s="67" t="s">
        <v>470</v>
      </c>
      <c r="D21" s="68" t="s">
        <v>471</v>
      </c>
    </row>
    <row r="22" spans="1:6">
      <c r="A22" s="65"/>
      <c r="B22" s="66">
        <v>8</v>
      </c>
      <c r="C22" s="67"/>
      <c r="D22" s="68"/>
    </row>
    <row r="23" spans="1:6">
      <c r="A23" s="65"/>
      <c r="B23" s="66">
        <v>9</v>
      </c>
      <c r="C23" s="67"/>
      <c r="D23" s="68"/>
    </row>
    <row r="24" spans="1:6" ht="17.25" thickBot="1">
      <c r="A24" s="69"/>
      <c r="B24" s="70">
        <v>10</v>
      </c>
      <c r="C24" s="71"/>
      <c r="D24" s="72"/>
    </row>
    <row r="25" spans="1:6" ht="17.25" thickBot="1">
      <c r="A25" s="73" t="s">
        <v>472</v>
      </c>
      <c r="B25" s="74" t="s">
        <v>473</v>
      </c>
      <c r="C25" s="74"/>
      <c r="D25" s="75"/>
    </row>
    <row r="26" spans="1:6" ht="17.25" thickBot="1"/>
    <row r="27" spans="1:6">
      <c r="A27" s="77" t="s">
        <v>445</v>
      </c>
      <c r="B27" s="62" t="s">
        <v>446</v>
      </c>
      <c r="C27" s="63" t="s">
        <v>447</v>
      </c>
      <c r="D27" s="64" t="s">
        <v>448</v>
      </c>
    </row>
    <row r="28" spans="1:6">
      <c r="A28" s="65" t="s">
        <v>474</v>
      </c>
      <c r="B28" s="66">
        <v>1</v>
      </c>
      <c r="C28" s="67" t="s">
        <v>475</v>
      </c>
      <c r="D28" s="68"/>
    </row>
    <row r="29" spans="1:6" ht="60" customHeight="1">
      <c r="A29" s="65"/>
      <c r="B29" s="66">
        <v>2</v>
      </c>
      <c r="C29" s="211" t="s">
        <v>476</v>
      </c>
      <c r="D29" s="212"/>
    </row>
    <row r="30" spans="1:6" ht="99.95" customHeight="1" thickBot="1">
      <c r="A30" s="69"/>
      <c r="B30" s="70">
        <v>3</v>
      </c>
      <c r="C30" s="213" t="s">
        <v>477</v>
      </c>
      <c r="D30" s="214"/>
    </row>
  </sheetData>
  <mergeCells count="2">
    <mergeCell ref="C29:D29"/>
    <mergeCell ref="C30:D30"/>
  </mergeCells>
  <phoneticPr fontId="7" type="noConversion"/>
  <pageMargins left="0.7" right="0.7" top="0.75" bottom="0.75" header="0.3" footer="0.3"/>
  <pageSetup paperSize="9" orientation="portrait" horizontalDpi="300" verticalDpi="0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BC4174-7479-4738-B8C2-09AA7B18BF19}">
  <dimension ref="A2:D14"/>
  <sheetViews>
    <sheetView workbookViewId="0">
      <selection activeCell="A16" sqref="A16"/>
    </sheetView>
  </sheetViews>
  <sheetFormatPr defaultRowHeight="16.5"/>
  <cols>
    <col min="1" max="1" width="9.140625" style="10"/>
    <col min="2" max="2" width="5.42578125" style="10" customWidth="1"/>
    <col min="3" max="3" width="33.5703125" style="10" bestFit="1" customWidth="1"/>
    <col min="4" max="4" width="92.42578125" style="10" customWidth="1"/>
    <col min="5" max="16384" width="9.140625" style="10"/>
  </cols>
  <sheetData>
    <row r="2" spans="1:4">
      <c r="A2" s="215" t="s">
        <v>445</v>
      </c>
      <c r="B2" s="215"/>
      <c r="C2" s="13" t="s">
        <v>478</v>
      </c>
      <c r="D2" s="12" t="s">
        <v>479</v>
      </c>
    </row>
    <row r="3" spans="1:4" ht="16.5" customHeight="1">
      <c r="A3" s="215" t="s">
        <v>480</v>
      </c>
      <c r="B3" s="215"/>
      <c r="C3" s="13"/>
      <c r="D3" s="13" t="s">
        <v>481</v>
      </c>
    </row>
    <row r="4" spans="1:4">
      <c r="A4" s="215" t="s">
        <v>482</v>
      </c>
      <c r="B4" s="11">
        <v>0</v>
      </c>
      <c r="C4" s="13" t="s">
        <v>257</v>
      </c>
      <c r="D4" s="13" t="s">
        <v>483</v>
      </c>
    </row>
    <row r="5" spans="1:4">
      <c r="A5" s="215"/>
      <c r="B5" s="11">
        <v>1</v>
      </c>
      <c r="C5" s="13" t="s">
        <v>258</v>
      </c>
      <c r="D5" s="13" t="s">
        <v>484</v>
      </c>
    </row>
    <row r="6" spans="1:4">
      <c r="A6" s="215"/>
      <c r="B6" s="11">
        <v>2</v>
      </c>
      <c r="C6" s="13" t="s">
        <v>259</v>
      </c>
      <c r="D6" s="13" t="s">
        <v>485</v>
      </c>
    </row>
    <row r="7" spans="1:4">
      <c r="A7" s="215"/>
      <c r="B7" s="11">
        <v>3</v>
      </c>
      <c r="C7" s="13" t="s">
        <v>260</v>
      </c>
      <c r="D7" s="13" t="s">
        <v>486</v>
      </c>
    </row>
    <row r="8" spans="1:4">
      <c r="A8" s="215"/>
      <c r="B8" s="11">
        <v>4</v>
      </c>
      <c r="C8" s="13" t="s">
        <v>261</v>
      </c>
      <c r="D8" s="13"/>
    </row>
    <row r="9" spans="1:4">
      <c r="A9" s="215"/>
      <c r="B9" s="11">
        <v>5</v>
      </c>
      <c r="C9" s="13" t="s">
        <v>262</v>
      </c>
      <c r="D9" s="13" t="s">
        <v>487</v>
      </c>
    </row>
    <row r="10" spans="1:4">
      <c r="A10" s="215"/>
      <c r="B10" s="11">
        <v>6</v>
      </c>
      <c r="C10" s="13" t="s">
        <v>263</v>
      </c>
      <c r="D10" s="13" t="s">
        <v>488</v>
      </c>
    </row>
    <row r="11" spans="1:4">
      <c r="A11" s="215"/>
      <c r="B11" s="11">
        <v>7</v>
      </c>
      <c r="C11" s="13" t="s">
        <v>264</v>
      </c>
      <c r="D11" s="13" t="s">
        <v>489</v>
      </c>
    </row>
    <row r="12" spans="1:4">
      <c r="A12" s="215"/>
      <c r="B12" s="11">
        <v>8</v>
      </c>
      <c r="C12" s="13" t="s">
        <v>265</v>
      </c>
      <c r="D12" s="13" t="s">
        <v>490</v>
      </c>
    </row>
    <row r="13" spans="1:4">
      <c r="A13" s="215"/>
      <c r="B13" s="11">
        <v>9</v>
      </c>
      <c r="C13" s="13" t="s">
        <v>266</v>
      </c>
      <c r="D13" s="13"/>
    </row>
    <row r="14" spans="1:4" ht="16.5" customHeight="1">
      <c r="A14" s="215" t="s">
        <v>491</v>
      </c>
      <c r="B14" s="215"/>
      <c r="C14" s="13"/>
      <c r="D14" s="13" t="s">
        <v>492</v>
      </c>
    </row>
  </sheetData>
  <mergeCells count="4">
    <mergeCell ref="A2:B2"/>
    <mergeCell ref="A3:B3"/>
    <mergeCell ref="A4:A13"/>
    <mergeCell ref="A14:B14"/>
  </mergeCells>
  <phoneticPr fontId="7" type="noConversion"/>
  <pageMargins left="0.7" right="0.7" top="0.75" bottom="0.75" header="0.3" footer="0.3"/>
  <pageSetup paperSize="9" orientation="portrait" horizontalDpi="300" verticalDpi="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882A4-E888-4EE4-AA0B-B07E751E4A78}">
  <dimension ref="A2:P40"/>
  <sheetViews>
    <sheetView tabSelected="1" workbookViewId="0"/>
  </sheetViews>
  <sheetFormatPr defaultRowHeight="15.75"/>
  <cols>
    <col min="1" max="1" width="12.42578125" bestFit="1" customWidth="1"/>
    <col min="2" max="2" width="3.7109375" bestFit="1" customWidth="1"/>
    <col min="6" max="6" width="5.140625" customWidth="1"/>
    <col min="7" max="7" width="3.7109375" bestFit="1" customWidth="1"/>
    <col min="9" max="10" width="0" hidden="1" customWidth="1"/>
    <col min="11" max="12" width="10.7109375" hidden="1" customWidth="1"/>
    <col min="15" max="15" width="11" bestFit="1" customWidth="1"/>
    <col min="16" max="16" width="31.140625" bestFit="1" customWidth="1"/>
  </cols>
  <sheetData>
    <row r="2" spans="1:16">
      <c r="J2" s="82"/>
      <c r="N2" s="216" t="s">
        <v>528</v>
      </c>
      <c r="O2" s="216"/>
      <c r="P2" s="216"/>
    </row>
    <row r="3" spans="1:16" ht="15.75" customHeight="1">
      <c r="B3" s="83" t="s">
        <v>528</v>
      </c>
      <c r="G3" s="83" t="s">
        <v>529</v>
      </c>
      <c r="J3" s="84" t="s">
        <v>530</v>
      </c>
      <c r="K3" s="84" t="s">
        <v>528</v>
      </c>
      <c r="L3" s="84" t="s">
        <v>529</v>
      </c>
      <c r="N3" s="84" t="s">
        <v>530</v>
      </c>
      <c r="O3" s="84" t="s">
        <v>308</v>
      </c>
      <c r="P3" s="84" t="s">
        <v>19</v>
      </c>
    </row>
    <row r="4" spans="1:16">
      <c r="A4" s="85" t="s">
        <v>531</v>
      </c>
      <c r="B4" s="83">
        <v>1</v>
      </c>
      <c r="G4" s="83">
        <v>1</v>
      </c>
      <c r="H4" s="86" t="s">
        <v>532</v>
      </c>
      <c r="J4" s="83">
        <v>1</v>
      </c>
      <c r="K4" s="87" t="s">
        <v>531</v>
      </c>
      <c r="L4" s="83" t="s">
        <v>532</v>
      </c>
      <c r="N4" s="83">
        <v>1</v>
      </c>
      <c r="O4" s="87" t="s">
        <v>531</v>
      </c>
      <c r="P4" s="88"/>
    </row>
    <row r="5" spans="1:16">
      <c r="A5" s="89" t="s">
        <v>119</v>
      </c>
      <c r="B5" s="83">
        <v>2</v>
      </c>
      <c r="G5" s="83">
        <v>2</v>
      </c>
      <c r="H5" s="86" t="s">
        <v>533</v>
      </c>
      <c r="J5" s="83">
        <v>2</v>
      </c>
      <c r="K5" s="83" t="s">
        <v>119</v>
      </c>
      <c r="L5" s="83" t="s">
        <v>533</v>
      </c>
      <c r="N5" s="83">
        <v>2</v>
      </c>
      <c r="O5" s="83" t="s">
        <v>119</v>
      </c>
      <c r="P5" s="90" t="s">
        <v>534</v>
      </c>
    </row>
    <row r="6" spans="1:16">
      <c r="A6" s="89"/>
      <c r="B6" s="83">
        <v>3</v>
      </c>
      <c r="G6" s="83">
        <v>3</v>
      </c>
      <c r="H6" s="86" t="s">
        <v>535</v>
      </c>
      <c r="J6" s="83">
        <v>3</v>
      </c>
      <c r="K6" s="83"/>
      <c r="L6" s="83" t="s">
        <v>535</v>
      </c>
      <c r="N6" s="83">
        <v>3</v>
      </c>
      <c r="O6" s="88"/>
      <c r="P6" s="88"/>
    </row>
    <row r="7" spans="1:16">
      <c r="A7" s="89" t="s">
        <v>536</v>
      </c>
      <c r="B7" s="83">
        <v>4</v>
      </c>
      <c r="G7" s="83">
        <v>4</v>
      </c>
      <c r="H7" s="91" t="s">
        <v>537</v>
      </c>
      <c r="J7" s="83">
        <v>4</v>
      </c>
      <c r="K7" s="83" t="s">
        <v>536</v>
      </c>
      <c r="L7" s="83" t="s">
        <v>537</v>
      </c>
      <c r="N7" s="83">
        <v>4</v>
      </c>
      <c r="O7" s="83" t="s">
        <v>536</v>
      </c>
      <c r="P7" s="90"/>
    </row>
    <row r="8" spans="1:16">
      <c r="A8" s="89" t="s">
        <v>538</v>
      </c>
      <c r="B8" s="83">
        <v>5</v>
      </c>
      <c r="G8" s="83">
        <v>5</v>
      </c>
      <c r="H8" s="91" t="s">
        <v>539</v>
      </c>
      <c r="J8" s="83">
        <v>5</v>
      </c>
      <c r="K8" s="83" t="s">
        <v>538</v>
      </c>
      <c r="L8" s="83" t="s">
        <v>539</v>
      </c>
      <c r="N8" s="83">
        <v>5</v>
      </c>
      <c r="O8" s="83" t="s">
        <v>538</v>
      </c>
      <c r="P8" s="90"/>
    </row>
    <row r="9" spans="1:16">
      <c r="A9" s="89" t="s">
        <v>540</v>
      </c>
      <c r="B9" s="83">
        <v>6</v>
      </c>
      <c r="G9" s="83">
        <v>6</v>
      </c>
      <c r="H9" s="92" t="s">
        <v>541</v>
      </c>
      <c r="J9" s="83">
        <v>6</v>
      </c>
      <c r="K9" s="83" t="s">
        <v>540</v>
      </c>
      <c r="L9" s="93" t="s">
        <v>541</v>
      </c>
      <c r="N9" s="83">
        <v>6</v>
      </c>
      <c r="O9" s="83" t="s">
        <v>540</v>
      </c>
      <c r="P9" s="88"/>
    </row>
    <row r="10" spans="1:16">
      <c r="A10" s="89" t="s">
        <v>542</v>
      </c>
      <c r="B10" s="83">
        <v>7</v>
      </c>
      <c r="G10" s="83">
        <v>7</v>
      </c>
      <c r="H10" s="94" t="s">
        <v>83</v>
      </c>
      <c r="J10" s="83">
        <v>7</v>
      </c>
      <c r="K10" s="83" t="s">
        <v>542</v>
      </c>
      <c r="L10" s="95" t="s">
        <v>83</v>
      </c>
      <c r="N10" s="83">
        <v>7</v>
      </c>
      <c r="O10" s="83" t="s">
        <v>542</v>
      </c>
      <c r="P10" s="88"/>
    </row>
    <row r="11" spans="1:16">
      <c r="A11" s="89" t="s">
        <v>543</v>
      </c>
      <c r="B11" s="83">
        <v>8</v>
      </c>
      <c r="G11" s="83">
        <v>8</v>
      </c>
      <c r="H11" s="96" t="s">
        <v>544</v>
      </c>
      <c r="J11" s="83">
        <v>8</v>
      </c>
      <c r="K11" s="83" t="s">
        <v>543</v>
      </c>
      <c r="L11" s="83" t="s">
        <v>544</v>
      </c>
      <c r="N11" s="83">
        <v>8</v>
      </c>
      <c r="O11" s="83" t="s">
        <v>543</v>
      </c>
      <c r="P11" s="88"/>
    </row>
    <row r="12" spans="1:16">
      <c r="A12" s="89" t="s">
        <v>545</v>
      </c>
      <c r="B12" s="83">
        <v>9</v>
      </c>
      <c r="G12" s="83">
        <v>9</v>
      </c>
      <c r="H12" s="96" t="s">
        <v>546</v>
      </c>
      <c r="J12" s="83">
        <v>9</v>
      </c>
      <c r="K12" s="83" t="s">
        <v>545</v>
      </c>
      <c r="L12" s="83" t="s">
        <v>546</v>
      </c>
      <c r="N12" s="83">
        <v>9</v>
      </c>
      <c r="O12" s="83" t="s">
        <v>545</v>
      </c>
      <c r="P12" s="88"/>
    </row>
    <row r="13" spans="1:16">
      <c r="A13" s="97" t="s">
        <v>83</v>
      </c>
      <c r="B13" s="83">
        <v>10</v>
      </c>
      <c r="G13" s="83">
        <v>10</v>
      </c>
      <c r="H13" s="96" t="s">
        <v>547</v>
      </c>
      <c r="J13" s="83">
        <v>10</v>
      </c>
      <c r="K13" s="95" t="s">
        <v>83</v>
      </c>
      <c r="L13" s="83" t="s">
        <v>547</v>
      </c>
      <c r="N13" s="83">
        <v>10</v>
      </c>
      <c r="O13" s="95" t="s">
        <v>83</v>
      </c>
      <c r="P13" s="88"/>
    </row>
    <row r="14" spans="1:16">
      <c r="A14" s="98" t="s">
        <v>541</v>
      </c>
      <c r="B14" s="83">
        <v>11</v>
      </c>
      <c r="G14" s="83">
        <v>11</v>
      </c>
      <c r="H14" s="91" t="s">
        <v>548</v>
      </c>
      <c r="J14" s="83">
        <v>11</v>
      </c>
      <c r="K14" s="93" t="s">
        <v>541</v>
      </c>
      <c r="L14" s="83" t="s">
        <v>548</v>
      </c>
      <c r="N14" s="83">
        <v>11</v>
      </c>
      <c r="O14" s="93" t="s">
        <v>541</v>
      </c>
      <c r="P14" s="88"/>
    </row>
    <row r="15" spans="1:16">
      <c r="A15" s="99" t="s">
        <v>549</v>
      </c>
      <c r="B15" s="83">
        <v>12</v>
      </c>
      <c r="G15" s="83">
        <v>12</v>
      </c>
      <c r="H15" s="86" t="s">
        <v>550</v>
      </c>
      <c r="J15" s="83">
        <v>12</v>
      </c>
      <c r="K15" s="83" t="s">
        <v>549</v>
      </c>
      <c r="L15" s="83" t="s">
        <v>550</v>
      </c>
      <c r="N15" s="83">
        <v>12</v>
      </c>
      <c r="O15" s="100" t="s">
        <v>549</v>
      </c>
      <c r="P15" s="101" t="s">
        <v>551</v>
      </c>
    </row>
    <row r="16" spans="1:16">
      <c r="A16" s="99" t="s">
        <v>297</v>
      </c>
      <c r="B16" s="83">
        <v>13</v>
      </c>
      <c r="G16" s="83">
        <v>13</v>
      </c>
      <c r="H16" s="86" t="s">
        <v>552</v>
      </c>
      <c r="J16" s="83">
        <v>13</v>
      </c>
      <c r="K16" s="83" t="s">
        <v>297</v>
      </c>
      <c r="L16" s="83" t="s">
        <v>552</v>
      </c>
      <c r="N16" s="83">
        <v>13</v>
      </c>
      <c r="O16" s="100" t="s">
        <v>297</v>
      </c>
      <c r="P16" s="101" t="s">
        <v>553</v>
      </c>
    </row>
    <row r="17" spans="1:16">
      <c r="A17" s="97" t="s">
        <v>83</v>
      </c>
      <c r="B17" s="83">
        <v>14</v>
      </c>
      <c r="G17" s="83">
        <v>14</v>
      </c>
      <c r="H17" s="94" t="s">
        <v>83</v>
      </c>
      <c r="J17" s="83">
        <v>14</v>
      </c>
      <c r="K17" s="95" t="s">
        <v>83</v>
      </c>
      <c r="L17" s="95" t="s">
        <v>83</v>
      </c>
      <c r="N17" s="83">
        <v>14</v>
      </c>
      <c r="O17" s="95" t="s">
        <v>83</v>
      </c>
      <c r="P17" s="88"/>
    </row>
    <row r="18" spans="1:16">
      <c r="A18" s="102" t="s">
        <v>554</v>
      </c>
      <c r="B18" s="83">
        <v>15</v>
      </c>
      <c r="G18" s="83">
        <v>15</v>
      </c>
      <c r="H18" s="92" t="s">
        <v>541</v>
      </c>
      <c r="J18" s="83">
        <v>15</v>
      </c>
      <c r="K18" s="103" t="s">
        <v>554</v>
      </c>
      <c r="L18" s="93" t="s">
        <v>541</v>
      </c>
      <c r="N18" s="83">
        <v>15</v>
      </c>
      <c r="O18" s="103" t="s">
        <v>554</v>
      </c>
      <c r="P18" s="88"/>
    </row>
    <row r="19" spans="1:16">
      <c r="N19" s="216" t="s">
        <v>529</v>
      </c>
      <c r="O19" s="216"/>
      <c r="P19" s="216"/>
    </row>
    <row r="20" spans="1:16">
      <c r="N20" s="84" t="s">
        <v>530</v>
      </c>
      <c r="O20" s="84" t="s">
        <v>308</v>
      </c>
      <c r="P20" s="84" t="s">
        <v>19</v>
      </c>
    </row>
    <row r="21" spans="1:16">
      <c r="N21" s="83">
        <v>1</v>
      </c>
      <c r="O21" s="83" t="s">
        <v>532</v>
      </c>
      <c r="P21" s="90" t="s">
        <v>555</v>
      </c>
    </row>
    <row r="22" spans="1:16">
      <c r="N22" s="83">
        <v>2</v>
      </c>
      <c r="O22" s="100" t="s">
        <v>533</v>
      </c>
      <c r="P22" s="104" t="s">
        <v>556</v>
      </c>
    </row>
    <row r="23" spans="1:16">
      <c r="N23" s="83">
        <v>3</v>
      </c>
      <c r="O23" s="100" t="s">
        <v>535</v>
      </c>
      <c r="P23" s="104" t="s">
        <v>557</v>
      </c>
    </row>
    <row r="24" spans="1:16">
      <c r="N24" s="83">
        <v>4</v>
      </c>
      <c r="O24" s="105" t="s">
        <v>537</v>
      </c>
      <c r="P24" s="106" t="s">
        <v>558</v>
      </c>
    </row>
    <row r="25" spans="1:16">
      <c r="N25" s="83">
        <v>5</v>
      </c>
      <c r="O25" s="105" t="s">
        <v>539</v>
      </c>
      <c r="P25" s="106" t="s">
        <v>551</v>
      </c>
    </row>
    <row r="26" spans="1:16">
      <c r="N26" s="83">
        <v>6</v>
      </c>
      <c r="O26" s="93" t="s">
        <v>541</v>
      </c>
      <c r="P26" s="88"/>
    </row>
    <row r="27" spans="1:16">
      <c r="N27" s="83">
        <v>7</v>
      </c>
      <c r="O27" s="95" t="s">
        <v>83</v>
      </c>
      <c r="P27" s="88"/>
    </row>
    <row r="28" spans="1:16">
      <c r="N28" s="83">
        <v>8</v>
      </c>
      <c r="O28" s="83" t="s">
        <v>544</v>
      </c>
      <c r="P28" s="90"/>
    </row>
    <row r="29" spans="1:16">
      <c r="N29" s="83">
        <v>9</v>
      </c>
      <c r="O29" s="83" t="s">
        <v>546</v>
      </c>
      <c r="P29" s="90"/>
    </row>
    <row r="30" spans="1:16">
      <c r="N30" s="83">
        <v>10</v>
      </c>
      <c r="O30" s="83" t="s">
        <v>547</v>
      </c>
      <c r="P30" s="90"/>
    </row>
    <row r="31" spans="1:16">
      <c r="N31" s="83">
        <v>11</v>
      </c>
      <c r="O31" s="105" t="s">
        <v>548</v>
      </c>
      <c r="P31" s="106" t="s">
        <v>559</v>
      </c>
    </row>
    <row r="32" spans="1:16">
      <c r="N32" s="83">
        <v>12</v>
      </c>
      <c r="O32" s="100" t="s">
        <v>550</v>
      </c>
      <c r="P32" s="101" t="s">
        <v>560</v>
      </c>
    </row>
    <row r="33" spans="14:16">
      <c r="N33" s="83">
        <v>13</v>
      </c>
      <c r="O33" s="100" t="s">
        <v>552</v>
      </c>
      <c r="P33" s="101" t="s">
        <v>560</v>
      </c>
    </row>
    <row r="34" spans="14:16">
      <c r="N34" s="83">
        <v>14</v>
      </c>
      <c r="O34" s="95" t="s">
        <v>83</v>
      </c>
      <c r="P34" s="88"/>
    </row>
    <row r="35" spans="14:16">
      <c r="N35" s="83">
        <v>15</v>
      </c>
      <c r="O35" s="93" t="s">
        <v>541</v>
      </c>
      <c r="P35" s="88"/>
    </row>
    <row r="37" spans="14:16">
      <c r="O37" s="107"/>
      <c r="P37" s="108"/>
    </row>
    <row r="38" spans="14:16">
      <c r="O38" s="107"/>
      <c r="P38" s="108"/>
    </row>
    <row r="39" spans="14:16">
      <c r="O39" s="107"/>
      <c r="P39" s="108"/>
    </row>
    <row r="40" spans="14:16">
      <c r="O40" s="107"/>
      <c r="P40" s="108"/>
    </row>
  </sheetData>
  <mergeCells count="2">
    <mergeCell ref="N2:P2"/>
    <mergeCell ref="N19:P19"/>
  </mergeCells>
  <phoneticPr fontId="7" type="noConversion"/>
  <printOptions horizontalCentered="1"/>
  <pageMargins left="0.39370078740157483" right="0.39370078740157483" top="0.39370078740157483" bottom="0.39370078740157483" header="0.19685039370078741" footer="0.19685039370078741"/>
  <pageSetup paperSize="9" orientation="landscape" horizont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72"/>
  <sheetViews>
    <sheetView zoomScaleNormal="100" workbookViewId="0"/>
  </sheetViews>
  <sheetFormatPr defaultColWidth="9.42578125" defaultRowHeight="16.5"/>
  <cols>
    <col min="1" max="1" width="10.28515625" style="1" bestFit="1" customWidth="1"/>
    <col min="2" max="2" width="14.28515625" style="1" bestFit="1" customWidth="1"/>
    <col min="3" max="3" width="13.5703125" style="1" bestFit="1" customWidth="1"/>
    <col min="4" max="16384" width="9.42578125" style="1"/>
  </cols>
  <sheetData>
    <row r="1" spans="1:1">
      <c r="A1" s="18" t="s">
        <v>53</v>
      </c>
    </row>
    <row r="36" spans="1:3">
      <c r="A36" s="18" t="s">
        <v>51</v>
      </c>
    </row>
    <row r="37" spans="1:3">
      <c r="A37" s="1" t="s">
        <v>1</v>
      </c>
      <c r="B37" s="1" t="s">
        <v>0</v>
      </c>
      <c r="C37" s="1" t="s">
        <v>19</v>
      </c>
    </row>
    <row r="38" spans="1:3">
      <c r="A38" s="1" t="s">
        <v>13</v>
      </c>
      <c r="B38" s="1" t="s">
        <v>5</v>
      </c>
      <c r="C38" s="1" t="s">
        <v>20</v>
      </c>
    </row>
    <row r="39" spans="1:3">
      <c r="A39" s="1" t="s">
        <v>18</v>
      </c>
      <c r="B39" s="1" t="s">
        <v>16</v>
      </c>
      <c r="C39" s="1" t="s">
        <v>21</v>
      </c>
    </row>
    <row r="40" spans="1:3">
      <c r="A40" s="1" t="s">
        <v>15</v>
      </c>
      <c r="B40" s="1" t="s">
        <v>14</v>
      </c>
      <c r="C40" s="1" t="s">
        <v>22</v>
      </c>
    </row>
    <row r="67" spans="1:3">
      <c r="A67" s="18" t="s">
        <v>52</v>
      </c>
    </row>
    <row r="68" spans="1:3">
      <c r="A68" s="1" t="s">
        <v>1</v>
      </c>
      <c r="B68" s="1" t="s">
        <v>0</v>
      </c>
      <c r="C68" s="1" t="s">
        <v>19</v>
      </c>
    </row>
    <row r="69" spans="1:3">
      <c r="A69" s="1" t="s">
        <v>8</v>
      </c>
      <c r="B69" s="1" t="s">
        <v>2</v>
      </c>
      <c r="C69" s="1" t="s">
        <v>23</v>
      </c>
    </row>
    <row r="70" spans="1:3">
      <c r="A70" s="1" t="s">
        <v>11</v>
      </c>
      <c r="B70" s="1" t="s">
        <v>3</v>
      </c>
      <c r="C70" s="1" t="s">
        <v>24</v>
      </c>
    </row>
    <row r="71" spans="1:3">
      <c r="A71" s="1" t="s">
        <v>10</v>
      </c>
      <c r="B71" s="1" t="s">
        <v>9</v>
      </c>
      <c r="C71" s="1" t="s">
        <v>50</v>
      </c>
    </row>
    <row r="72" spans="1:3">
      <c r="A72" s="1" t="s">
        <v>12</v>
      </c>
      <c r="B72" s="1" t="s">
        <v>4</v>
      </c>
      <c r="C72" s="1" t="s">
        <v>25</v>
      </c>
    </row>
  </sheetData>
  <phoneticPr fontId="7" type="noConversion"/>
  <pageMargins left="0.7" right="0.7" top="0.75" bottom="0.75" header="0.3" footer="0.3"/>
  <pageSetup paperSize="9" orientation="portrait" horizontalDpi="30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48"/>
  <sheetViews>
    <sheetView zoomScaleNormal="100" workbookViewId="0"/>
  </sheetViews>
  <sheetFormatPr defaultColWidth="9.42578125" defaultRowHeight="16.5"/>
  <cols>
    <col min="1" max="1" width="10.28515625" style="1" bestFit="1" customWidth="1"/>
    <col min="2" max="2" width="15.140625" style="1" customWidth="1"/>
    <col min="3" max="3" width="13.5703125" style="1" bestFit="1" customWidth="1"/>
    <col min="4" max="16384" width="9.42578125" style="1"/>
  </cols>
  <sheetData>
    <row r="1" spans="1:1">
      <c r="A1" s="18" t="s">
        <v>56</v>
      </c>
    </row>
    <row r="106" spans="1:3">
      <c r="A106" s="18" t="s">
        <v>57</v>
      </c>
    </row>
    <row r="107" spans="1:3">
      <c r="A107" s="1" t="s">
        <v>1</v>
      </c>
      <c r="B107" s="1" t="s">
        <v>0</v>
      </c>
      <c r="C107" s="1" t="s">
        <v>19</v>
      </c>
    </row>
    <row r="108" spans="1:3">
      <c r="A108" s="1" t="s">
        <v>13</v>
      </c>
      <c r="B108" s="1" t="s">
        <v>5</v>
      </c>
      <c r="C108" s="1" t="s">
        <v>20</v>
      </c>
    </row>
    <row r="109" spans="1:3">
      <c r="A109" s="1" t="s">
        <v>13</v>
      </c>
      <c r="B109" s="1" t="s">
        <v>7</v>
      </c>
      <c r="C109" s="1" t="s">
        <v>54</v>
      </c>
    </row>
    <row r="146" spans="1:3">
      <c r="A146" s="18" t="s">
        <v>58</v>
      </c>
    </row>
    <row r="147" spans="1:3">
      <c r="A147" s="1" t="s">
        <v>1</v>
      </c>
      <c r="B147" s="1" t="s">
        <v>0</v>
      </c>
      <c r="C147" s="1" t="s">
        <v>19</v>
      </c>
    </row>
    <row r="148" spans="1:3">
      <c r="A148" s="1" t="s">
        <v>17</v>
      </c>
      <c r="B148" s="1" t="s">
        <v>6</v>
      </c>
      <c r="C148" s="1" t="s">
        <v>55</v>
      </c>
    </row>
  </sheetData>
  <phoneticPr fontId="7" type="noConversion"/>
  <pageMargins left="0.7" right="0.7" top="0.75" bottom="0.75" header="0.3" footer="0.3"/>
  <pageSetup paperSize="9" orientation="portrait" horizontalDpi="30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workbookViewId="0"/>
  </sheetViews>
  <sheetFormatPr defaultRowHeight="16.5"/>
  <cols>
    <col min="1" max="16384" width="9.140625" style="1"/>
  </cols>
  <sheetData>
    <row r="1" spans="1:1">
      <c r="A1" s="18" t="s">
        <v>59</v>
      </c>
    </row>
  </sheetData>
  <phoneticPr fontId="7" type="noConversion"/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4097" r:id="rId3">
          <objectPr defaultSize="0" r:id="rId4">
            <anchor moveWithCells="1">
              <from>
                <xdr:col>0</xdr:col>
                <xdr:colOff>0</xdr:colOff>
                <xdr:row>2</xdr:row>
                <xdr:rowOff>0</xdr:rowOff>
              </from>
              <to>
                <xdr:col>15</xdr:col>
                <xdr:colOff>9525</xdr:colOff>
                <xdr:row>32</xdr:row>
                <xdr:rowOff>66675</xdr:rowOff>
              </to>
            </anchor>
          </objectPr>
        </oleObject>
      </mc:Choice>
      <mc:Fallback>
        <oleObject progId="Visio.Drawing.11" shapeId="4097" r:id="rId3"/>
      </mc:Fallback>
    </mc:AlternateContent>
    <mc:AlternateContent xmlns:mc="http://schemas.openxmlformats.org/markup-compatibility/2006">
      <mc:Choice Requires="x14">
        <oleObject progId="Visio.Drawing.11" shapeId="4099" r:id="rId5">
          <objectPr defaultSize="0" r:id="rId6">
            <anchor moveWithCells="1">
              <from>
                <xdr:col>0</xdr:col>
                <xdr:colOff>0</xdr:colOff>
                <xdr:row>2</xdr:row>
                <xdr:rowOff>0</xdr:rowOff>
              </from>
              <to>
                <xdr:col>15</xdr:col>
                <xdr:colOff>9525</xdr:colOff>
                <xdr:row>32</xdr:row>
                <xdr:rowOff>66675</xdr:rowOff>
              </to>
            </anchor>
          </objectPr>
        </oleObject>
      </mc:Choice>
      <mc:Fallback>
        <oleObject progId="Visio.Drawing.11" shapeId="4099" r:id="rId5"/>
      </mc:Fallback>
    </mc:AlternateContent>
    <mc:AlternateContent xmlns:mc="http://schemas.openxmlformats.org/markup-compatibility/2006">
      <mc:Choice Requires="x14">
        <oleObject progId="Visio.Drawing.11" shapeId="4100" r:id="rId7">
          <objectPr defaultSize="0" r:id="rId8">
            <anchor moveWithCells="1">
              <from>
                <xdr:col>0</xdr:col>
                <xdr:colOff>0</xdr:colOff>
                <xdr:row>2</xdr:row>
                <xdr:rowOff>0</xdr:rowOff>
              </from>
              <to>
                <xdr:col>15</xdr:col>
                <xdr:colOff>9525</xdr:colOff>
                <xdr:row>32</xdr:row>
                <xdr:rowOff>66675</xdr:rowOff>
              </to>
            </anchor>
          </objectPr>
        </oleObject>
      </mc:Choice>
      <mc:Fallback>
        <oleObject progId="Visio.Drawing.11" shapeId="4100" r:id="rId7"/>
      </mc:Fallback>
    </mc:AlternateContent>
    <mc:AlternateContent xmlns:mc="http://schemas.openxmlformats.org/markup-compatibility/2006">
      <mc:Choice Requires="x14">
        <oleObject progId="Visio.Drawing.11" shapeId="4101" r:id="rId9">
          <objectPr defaultSize="0" r:id="rId10">
            <anchor moveWithCells="1">
              <from>
                <xdr:col>0</xdr:col>
                <xdr:colOff>0</xdr:colOff>
                <xdr:row>2</xdr:row>
                <xdr:rowOff>0</xdr:rowOff>
              </from>
              <to>
                <xdr:col>15</xdr:col>
                <xdr:colOff>9525</xdr:colOff>
                <xdr:row>32</xdr:row>
                <xdr:rowOff>66675</xdr:rowOff>
              </to>
            </anchor>
          </objectPr>
        </oleObject>
      </mc:Choice>
      <mc:Fallback>
        <oleObject progId="Visio.Drawing.11" shapeId="4101" r:id="rId9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E101"/>
  <sheetViews>
    <sheetView zoomScaleNormal="100" workbookViewId="0"/>
  </sheetViews>
  <sheetFormatPr defaultRowHeight="16.5"/>
  <cols>
    <col min="1" max="1" width="14" style="19" customWidth="1"/>
    <col min="2" max="2" width="19.5703125" style="19" customWidth="1"/>
    <col min="3" max="3" width="47.7109375" style="19" customWidth="1"/>
    <col min="4" max="4" width="34.5703125" style="19" bestFit="1" customWidth="1"/>
    <col min="5" max="16384" width="9.140625" style="19"/>
  </cols>
  <sheetData>
    <row r="1" spans="1:1">
      <c r="A1" s="19" t="s">
        <v>80</v>
      </c>
    </row>
    <row r="2" spans="1:1">
      <c r="A2" s="19" t="s">
        <v>79</v>
      </c>
    </row>
    <row r="26" spans="1:4">
      <c r="A26" s="20" t="s">
        <v>81</v>
      </c>
      <c r="B26" s="20" t="s">
        <v>60</v>
      </c>
      <c r="C26" s="20" t="s">
        <v>61</v>
      </c>
      <c r="D26" s="20" t="s">
        <v>62</v>
      </c>
    </row>
    <row r="27" spans="1:4">
      <c r="A27" s="20" t="s">
        <v>63</v>
      </c>
      <c r="B27" s="20">
        <v>10</v>
      </c>
      <c r="C27" s="20" t="s">
        <v>64</v>
      </c>
      <c r="D27" s="20"/>
    </row>
    <row r="28" spans="1:4">
      <c r="A28" s="20" t="s">
        <v>65</v>
      </c>
      <c r="B28" s="20">
        <v>9</v>
      </c>
      <c r="C28" s="20" t="s">
        <v>66</v>
      </c>
      <c r="D28" s="21" t="s">
        <v>86</v>
      </c>
    </row>
    <row r="29" spans="1:4">
      <c r="A29" s="20" t="s">
        <v>67</v>
      </c>
      <c r="B29" s="20">
        <v>8</v>
      </c>
      <c r="C29" s="20" t="s">
        <v>68</v>
      </c>
      <c r="D29" s="21" t="s">
        <v>69</v>
      </c>
    </row>
    <row r="30" spans="1:4">
      <c r="A30" s="20" t="s">
        <v>70</v>
      </c>
      <c r="B30" s="20">
        <v>7</v>
      </c>
      <c r="C30" s="20" t="s">
        <v>87</v>
      </c>
      <c r="D30" s="21" t="s">
        <v>93</v>
      </c>
    </row>
    <row r="31" spans="1:4">
      <c r="A31" s="20" t="s">
        <v>71</v>
      </c>
      <c r="B31" s="20">
        <v>6</v>
      </c>
      <c r="C31" s="20" t="s">
        <v>88</v>
      </c>
      <c r="D31" s="22" t="s">
        <v>110</v>
      </c>
    </row>
    <row r="32" spans="1:4">
      <c r="A32" s="20" t="s">
        <v>72</v>
      </c>
      <c r="B32" s="20">
        <v>5</v>
      </c>
      <c r="C32" s="20" t="s">
        <v>73</v>
      </c>
      <c r="D32" s="20"/>
    </row>
    <row r="33" spans="1:5">
      <c r="A33" s="20"/>
      <c r="B33" s="20">
        <v>4</v>
      </c>
      <c r="C33" s="20" t="s">
        <v>74</v>
      </c>
      <c r="D33" s="20"/>
    </row>
    <row r="34" spans="1:5">
      <c r="A34" s="20" t="s">
        <v>67</v>
      </c>
      <c r="B34" s="20">
        <v>3</v>
      </c>
      <c r="C34" s="20" t="s">
        <v>75</v>
      </c>
      <c r="D34" s="20" t="s">
        <v>95</v>
      </c>
      <c r="E34" s="19" t="s">
        <v>109</v>
      </c>
    </row>
    <row r="35" spans="1:5">
      <c r="A35" s="20" t="s">
        <v>65</v>
      </c>
      <c r="B35" s="20">
        <v>2</v>
      </c>
      <c r="C35" s="20" t="s">
        <v>76</v>
      </c>
      <c r="D35" s="20" t="s">
        <v>94</v>
      </c>
      <c r="E35" s="19" t="s">
        <v>109</v>
      </c>
    </row>
    <row r="36" spans="1:5">
      <c r="A36" s="20" t="s">
        <v>77</v>
      </c>
      <c r="B36" s="20">
        <v>1</v>
      </c>
      <c r="C36" s="20" t="s">
        <v>64</v>
      </c>
      <c r="D36" s="20" t="s">
        <v>78</v>
      </c>
    </row>
    <row r="38" spans="1:5">
      <c r="A38" s="19" t="s">
        <v>96</v>
      </c>
    </row>
    <row r="39" spans="1:5">
      <c r="A39" s="20" t="s">
        <v>60</v>
      </c>
      <c r="B39" s="21"/>
    </row>
    <row r="40" spans="1:5">
      <c r="A40" s="20">
        <v>1</v>
      </c>
      <c r="B40" s="21" t="s">
        <v>82</v>
      </c>
    </row>
    <row r="41" spans="1:5">
      <c r="A41" s="20">
        <v>2</v>
      </c>
      <c r="B41" s="21" t="s">
        <v>83</v>
      </c>
    </row>
    <row r="42" spans="1:5">
      <c r="A42" s="23"/>
      <c r="B42" s="24"/>
    </row>
    <row r="43" spans="1:5">
      <c r="A43" s="19" t="s">
        <v>97</v>
      </c>
    </row>
    <row r="44" spans="1:5">
      <c r="A44" s="20" t="s">
        <v>60</v>
      </c>
      <c r="B44" s="21"/>
    </row>
    <row r="45" spans="1:5">
      <c r="A45" s="20">
        <v>1</v>
      </c>
      <c r="B45" s="21" t="s">
        <v>84</v>
      </c>
    </row>
    <row r="46" spans="1:5">
      <c r="A46" s="20">
        <v>2</v>
      </c>
      <c r="B46" s="21" t="s">
        <v>85</v>
      </c>
    </row>
    <row r="48" spans="1:5">
      <c r="A48" s="19" t="s">
        <v>166</v>
      </c>
    </row>
    <row r="49" spans="1:4" s="1" customFormat="1">
      <c r="A49" s="20" t="s">
        <v>98</v>
      </c>
      <c r="B49" s="20" t="s">
        <v>61</v>
      </c>
      <c r="C49" s="20" t="s">
        <v>102</v>
      </c>
      <c r="D49" s="19"/>
    </row>
    <row r="50" spans="1:4" s="1" customFormat="1">
      <c r="A50" s="20">
        <v>1</v>
      </c>
      <c r="B50" s="20" t="s">
        <v>107</v>
      </c>
      <c r="C50" s="20"/>
      <c r="D50" s="19"/>
    </row>
    <row r="51" spans="1:4" s="1" customFormat="1">
      <c r="A51" s="20">
        <v>2</v>
      </c>
      <c r="B51" s="20" t="s">
        <v>99</v>
      </c>
      <c r="C51" s="21"/>
      <c r="D51" s="19"/>
    </row>
    <row r="52" spans="1:4" s="1" customFormat="1">
      <c r="A52" s="20">
        <v>3</v>
      </c>
      <c r="B52" s="20" t="s">
        <v>100</v>
      </c>
      <c r="C52" s="21"/>
      <c r="D52" s="19"/>
    </row>
    <row r="53" spans="1:4" s="1" customFormat="1">
      <c r="A53" s="20">
        <v>4</v>
      </c>
      <c r="B53" s="20" t="s">
        <v>101</v>
      </c>
      <c r="C53" s="21"/>
      <c r="D53" s="19"/>
    </row>
    <row r="54" spans="1:4" s="1" customFormat="1">
      <c r="A54" s="20">
        <v>5</v>
      </c>
      <c r="B54" s="20" t="s">
        <v>88</v>
      </c>
      <c r="C54" s="25"/>
      <c r="D54" s="19"/>
    </row>
    <row r="55" spans="1:4" s="1" customFormat="1">
      <c r="A55" s="20">
        <v>6</v>
      </c>
      <c r="B55" s="20" t="s">
        <v>73</v>
      </c>
      <c r="C55" s="20"/>
      <c r="D55" s="19"/>
    </row>
    <row r="56" spans="1:4" s="1" customFormat="1">
      <c r="A56" s="20">
        <v>7</v>
      </c>
      <c r="B56" s="20" t="s">
        <v>106</v>
      </c>
      <c r="C56" s="20"/>
      <c r="D56" s="19"/>
    </row>
    <row r="57" spans="1:4" s="1" customFormat="1">
      <c r="A57" s="20">
        <v>8</v>
      </c>
      <c r="B57" s="20" t="s">
        <v>103</v>
      </c>
      <c r="C57" s="20"/>
      <c r="D57" s="19"/>
    </row>
    <row r="58" spans="1:4" s="1" customFormat="1">
      <c r="A58" s="20">
        <v>9</v>
      </c>
      <c r="B58" s="20" t="s">
        <v>104</v>
      </c>
      <c r="C58" s="20"/>
      <c r="D58" s="19"/>
    </row>
    <row r="59" spans="1:4" s="1" customFormat="1">
      <c r="A59" s="20">
        <v>10</v>
      </c>
      <c r="B59" s="20" t="s">
        <v>64</v>
      </c>
      <c r="C59" s="20"/>
      <c r="D59" s="19"/>
    </row>
    <row r="60" spans="1:4" s="1" customFormat="1">
      <c r="A60" s="20">
        <v>11</v>
      </c>
      <c r="B60" s="20" t="s">
        <v>84</v>
      </c>
      <c r="C60" s="20"/>
      <c r="D60" s="19"/>
    </row>
    <row r="61" spans="1:4" s="1" customFormat="1">
      <c r="A61" s="20">
        <v>12</v>
      </c>
      <c r="B61" s="20" t="s">
        <v>85</v>
      </c>
      <c r="C61" s="20"/>
      <c r="D61" s="19"/>
    </row>
    <row r="62" spans="1:4" s="1" customFormat="1"/>
    <row r="63" spans="1:4" s="1" customFormat="1"/>
    <row r="64" spans="1:4" s="1" customFormat="1"/>
    <row r="65" s="1" customFormat="1"/>
    <row r="66" s="1" customFormat="1"/>
    <row r="67" s="1" customFormat="1"/>
    <row r="68" s="1" customFormat="1"/>
    <row r="69" s="1" customFormat="1"/>
    <row r="70" s="1" customFormat="1"/>
    <row r="71" s="1" customFormat="1"/>
    <row r="72" s="1" customFormat="1"/>
    <row r="73" s="1" customFormat="1"/>
    <row r="74" s="1" customFormat="1"/>
    <row r="75" s="1" customFormat="1"/>
    <row r="76" s="1" customFormat="1"/>
    <row r="77" s="1" customFormat="1"/>
    <row r="78" s="1" customFormat="1"/>
    <row r="79" s="1" customFormat="1"/>
    <row r="80" s="1" customFormat="1"/>
    <row r="81" s="1" customFormat="1"/>
    <row r="82" s="1" customFormat="1"/>
    <row r="83" s="1" customFormat="1"/>
    <row r="84" s="1" customFormat="1"/>
    <row r="85" s="1" customFormat="1"/>
    <row r="86" s="1" customFormat="1"/>
    <row r="87" s="1" customFormat="1"/>
    <row r="88" s="1" customFormat="1"/>
    <row r="89" s="1" customFormat="1"/>
    <row r="90" s="1" customFormat="1"/>
    <row r="91" s="1" customFormat="1"/>
    <row r="92" s="1" customFormat="1"/>
    <row r="93" s="1" customFormat="1"/>
    <row r="94" s="1" customFormat="1"/>
    <row r="95" s="1" customFormat="1"/>
    <row r="96" s="1" customFormat="1"/>
    <row r="97" s="1" customFormat="1"/>
    <row r="98" s="1" customFormat="1"/>
    <row r="99" s="1" customFormat="1"/>
    <row r="100" s="1" customFormat="1"/>
    <row r="101" s="1" customFormat="1"/>
  </sheetData>
  <phoneticPr fontId="7" type="noConversion"/>
  <pageMargins left="0.7" right="0.7" top="0.75" bottom="0.75" header="0.3" footer="0.3"/>
  <pageSetup paperSize="9" orientation="portrait" horizont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F36"/>
  <sheetViews>
    <sheetView zoomScaleNormal="100" workbookViewId="0"/>
  </sheetViews>
  <sheetFormatPr defaultRowHeight="16.5"/>
  <cols>
    <col min="1" max="1" width="14.140625" style="1" customWidth="1"/>
    <col min="2" max="2" width="11.42578125" style="1" customWidth="1"/>
    <col min="3" max="3" width="8.140625" style="1" customWidth="1"/>
    <col min="4" max="4" width="22.85546875" style="1" customWidth="1"/>
    <col min="5" max="5" width="31.140625" style="1" customWidth="1"/>
    <col min="6" max="6" width="57.28515625" style="1" customWidth="1"/>
    <col min="7" max="16384" width="9.140625" style="1"/>
  </cols>
  <sheetData>
    <row r="1" spans="1:6">
      <c r="A1" s="1" t="s">
        <v>561</v>
      </c>
    </row>
    <row r="3" spans="1:6">
      <c r="A3" s="14" t="s">
        <v>517</v>
      </c>
      <c r="B3" s="152" t="s">
        <v>89</v>
      </c>
      <c r="C3" s="153"/>
      <c r="D3" s="154"/>
    </row>
    <row r="4" spans="1:6">
      <c r="A4" s="26" t="s">
        <v>516</v>
      </c>
      <c r="B4" s="26" t="s">
        <v>91</v>
      </c>
      <c r="C4" s="26" t="s">
        <v>90</v>
      </c>
      <c r="D4" s="26" t="s">
        <v>92</v>
      </c>
    </row>
    <row r="5" spans="1:6">
      <c r="A5" s="81">
        <v>9600</v>
      </c>
      <c r="B5" s="81">
        <f>1/A5</f>
        <v>1.0416666666666667E-4</v>
      </c>
      <c r="C5" s="81">
        <f>B5*1000</f>
        <v>0.10416666666666667</v>
      </c>
      <c r="D5" s="81">
        <f>C5*1000</f>
        <v>104.16666666666667</v>
      </c>
    </row>
    <row r="6" spans="1:6">
      <c r="A6" s="26">
        <v>19200</v>
      </c>
      <c r="B6" s="26">
        <f t="shared" ref="B6:B9" si="0">1/A6</f>
        <v>5.2083333333333337E-5</v>
      </c>
      <c r="C6" s="26">
        <f t="shared" ref="C6:D9" si="1">B6*1000</f>
        <v>5.2083333333333336E-2</v>
      </c>
      <c r="D6" s="26">
        <f t="shared" si="1"/>
        <v>52.083333333333336</v>
      </c>
    </row>
    <row r="7" spans="1:6">
      <c r="A7" s="26">
        <v>38400</v>
      </c>
      <c r="B7" s="26">
        <f t="shared" si="0"/>
        <v>2.6041666666666668E-5</v>
      </c>
      <c r="C7" s="26">
        <f t="shared" si="1"/>
        <v>2.6041666666666668E-2</v>
      </c>
      <c r="D7" s="26">
        <f t="shared" si="1"/>
        <v>26.041666666666668</v>
      </c>
    </row>
    <row r="8" spans="1:6">
      <c r="A8" s="26">
        <v>57600</v>
      </c>
      <c r="B8" s="26">
        <f t="shared" si="0"/>
        <v>1.7361111111111111E-5</v>
      </c>
      <c r="C8" s="26">
        <f t="shared" si="1"/>
        <v>1.7361111111111112E-2</v>
      </c>
      <c r="D8" s="26">
        <f t="shared" si="1"/>
        <v>17.361111111111111</v>
      </c>
    </row>
    <row r="9" spans="1:6">
      <c r="A9" s="26">
        <v>115200</v>
      </c>
      <c r="B9" s="26">
        <f t="shared" si="0"/>
        <v>8.6805555555555555E-6</v>
      </c>
      <c r="C9" s="26">
        <f t="shared" si="1"/>
        <v>8.6805555555555559E-3</v>
      </c>
      <c r="D9" s="26">
        <f t="shared" si="1"/>
        <v>8.6805555555555554</v>
      </c>
    </row>
    <row r="10" spans="1:6">
      <c r="A10" s="27"/>
      <c r="B10" s="27"/>
      <c r="C10" s="27"/>
      <c r="D10" s="27"/>
    </row>
    <row r="11" spans="1:6">
      <c r="A11" s="15" t="s">
        <v>136</v>
      </c>
    </row>
    <row r="12" spans="1:6">
      <c r="A12" s="28" t="s">
        <v>142</v>
      </c>
      <c r="B12" s="79"/>
      <c r="C12" s="78"/>
      <c r="D12" s="79"/>
      <c r="E12" s="78"/>
      <c r="F12" s="29" t="s">
        <v>140</v>
      </c>
    </row>
    <row r="13" spans="1:6">
      <c r="A13" s="30" t="s">
        <v>141</v>
      </c>
      <c r="B13" s="80" t="s">
        <v>132</v>
      </c>
      <c r="C13" s="31" t="s">
        <v>133</v>
      </c>
      <c r="D13" s="80" t="s">
        <v>134</v>
      </c>
      <c r="E13" s="31" t="s">
        <v>133</v>
      </c>
      <c r="F13" s="29" t="s">
        <v>143</v>
      </c>
    </row>
    <row r="14" spans="1:6">
      <c r="A14" s="30"/>
      <c r="B14" s="80" t="s">
        <v>526</v>
      </c>
      <c r="C14" s="31" t="s">
        <v>527</v>
      </c>
      <c r="D14" s="80" t="s">
        <v>526</v>
      </c>
      <c r="E14" s="31" t="s">
        <v>527</v>
      </c>
      <c r="F14" s="29"/>
    </row>
    <row r="15" spans="1:6" ht="33">
      <c r="A15" s="32" t="s">
        <v>243</v>
      </c>
      <c r="B15" s="2" t="s">
        <v>156</v>
      </c>
      <c r="C15" s="2" t="s">
        <v>444</v>
      </c>
      <c r="D15" s="2" t="s">
        <v>493</v>
      </c>
      <c r="E15" s="2"/>
      <c r="F15" s="2" t="s">
        <v>144</v>
      </c>
    </row>
    <row r="16" spans="1:6">
      <c r="A16" s="157" t="s">
        <v>244</v>
      </c>
      <c r="B16" s="2" t="s">
        <v>156</v>
      </c>
      <c r="C16" s="2" t="s">
        <v>135</v>
      </c>
      <c r="D16" s="33" t="s">
        <v>494</v>
      </c>
      <c r="E16" s="33" t="s">
        <v>139</v>
      </c>
      <c r="F16" s="2" t="s">
        <v>149</v>
      </c>
    </row>
    <row r="17" spans="1:6" ht="49.5">
      <c r="A17" s="158"/>
      <c r="B17" s="2" t="s">
        <v>156</v>
      </c>
      <c r="C17" s="2" t="s">
        <v>135</v>
      </c>
      <c r="D17" s="33" t="s">
        <v>495</v>
      </c>
      <c r="E17" s="32" t="s">
        <v>496</v>
      </c>
      <c r="F17" s="2" t="s">
        <v>150</v>
      </c>
    </row>
    <row r="18" spans="1:6" ht="409.5">
      <c r="A18" s="158"/>
      <c r="B18" s="33" t="s">
        <v>156</v>
      </c>
      <c r="C18" s="33" t="s">
        <v>135</v>
      </c>
      <c r="D18" s="33" t="s">
        <v>497</v>
      </c>
      <c r="E18" s="34" t="s">
        <v>138</v>
      </c>
      <c r="F18" s="8" t="s">
        <v>145</v>
      </c>
    </row>
    <row r="19" spans="1:6">
      <c r="A19" s="158"/>
      <c r="B19" s="2" t="s">
        <v>156</v>
      </c>
      <c r="C19" s="2" t="s">
        <v>135</v>
      </c>
      <c r="D19" s="33" t="s">
        <v>498</v>
      </c>
      <c r="E19" s="33" t="s">
        <v>236</v>
      </c>
      <c r="F19" s="2" t="s">
        <v>151</v>
      </c>
    </row>
    <row r="20" spans="1:6">
      <c r="A20" s="158"/>
      <c r="B20" s="2" t="s">
        <v>156</v>
      </c>
      <c r="C20" s="2" t="s">
        <v>135</v>
      </c>
      <c r="D20" s="33" t="s">
        <v>499</v>
      </c>
      <c r="E20" s="33" t="s">
        <v>235</v>
      </c>
      <c r="F20" s="2" t="s">
        <v>152</v>
      </c>
    </row>
    <row r="21" spans="1:6">
      <c r="A21" s="159"/>
      <c r="B21" s="2" t="s">
        <v>156</v>
      </c>
      <c r="C21" s="2" t="s">
        <v>135</v>
      </c>
      <c r="D21" s="33" t="s">
        <v>500</v>
      </c>
      <c r="E21" s="33" t="s">
        <v>237</v>
      </c>
      <c r="F21" s="2" t="s">
        <v>153</v>
      </c>
    </row>
    <row r="22" spans="1:6">
      <c r="A22" s="155" t="s">
        <v>245</v>
      </c>
      <c r="B22" s="2" t="s">
        <v>156</v>
      </c>
      <c r="C22" s="2" t="s">
        <v>135</v>
      </c>
      <c r="D22" s="33" t="s">
        <v>501</v>
      </c>
      <c r="E22" s="33" t="s">
        <v>139</v>
      </c>
      <c r="F22" s="2" t="s">
        <v>146</v>
      </c>
    </row>
    <row r="23" spans="1:6">
      <c r="A23" s="156"/>
      <c r="B23" s="2" t="s">
        <v>156</v>
      </c>
      <c r="C23" s="2" t="s">
        <v>135</v>
      </c>
      <c r="D23" s="33" t="s">
        <v>502</v>
      </c>
      <c r="E23" s="33" t="s">
        <v>137</v>
      </c>
      <c r="F23" s="2" t="s">
        <v>147</v>
      </c>
    </row>
    <row r="24" spans="1:6">
      <c r="A24" s="156"/>
      <c r="B24" s="2" t="s">
        <v>156</v>
      </c>
      <c r="C24" s="2" t="s">
        <v>135</v>
      </c>
      <c r="D24" s="35" t="s">
        <v>503</v>
      </c>
      <c r="E24" s="33" t="s">
        <v>137</v>
      </c>
      <c r="F24" s="2" t="s">
        <v>148</v>
      </c>
    </row>
    <row r="25" spans="1:6">
      <c r="A25" s="155" t="s">
        <v>218</v>
      </c>
      <c r="B25" s="2" t="s">
        <v>156</v>
      </c>
      <c r="C25" s="2" t="s">
        <v>135</v>
      </c>
      <c r="D25" s="35" t="s">
        <v>504</v>
      </c>
      <c r="E25" s="33" t="s">
        <v>137</v>
      </c>
      <c r="F25" s="2" t="s">
        <v>154</v>
      </c>
    </row>
    <row r="26" spans="1:6">
      <c r="A26" s="155"/>
      <c r="B26" s="2" t="s">
        <v>156</v>
      </c>
      <c r="C26" s="2" t="s">
        <v>135</v>
      </c>
      <c r="D26" s="35" t="s">
        <v>505</v>
      </c>
      <c r="E26" s="33" t="s">
        <v>137</v>
      </c>
      <c r="F26" s="2" t="s">
        <v>155</v>
      </c>
    </row>
    <row r="27" spans="1:6">
      <c r="A27" s="155" t="s">
        <v>246</v>
      </c>
      <c r="B27" s="2" t="s">
        <v>156</v>
      </c>
      <c r="C27" s="2" t="s">
        <v>135</v>
      </c>
      <c r="D27" s="35" t="s">
        <v>506</v>
      </c>
      <c r="E27" s="33" t="s">
        <v>137</v>
      </c>
      <c r="F27" s="2" t="s">
        <v>157</v>
      </c>
    </row>
    <row r="28" spans="1:6" ht="82.5">
      <c r="A28" s="156"/>
      <c r="B28" s="33" t="s">
        <v>156</v>
      </c>
      <c r="C28" s="33" t="s">
        <v>135</v>
      </c>
      <c r="D28" s="4" t="s">
        <v>507</v>
      </c>
      <c r="E28" s="32" t="s">
        <v>241</v>
      </c>
      <c r="F28" s="32" t="s">
        <v>158</v>
      </c>
    </row>
    <row r="29" spans="1:6" ht="66">
      <c r="A29" s="156"/>
      <c r="B29" s="33" t="s">
        <v>156</v>
      </c>
      <c r="C29" s="33" t="s">
        <v>135</v>
      </c>
      <c r="D29" s="4" t="s">
        <v>508</v>
      </c>
      <c r="E29" s="33" t="s">
        <v>239</v>
      </c>
      <c r="F29" s="32" t="s">
        <v>159</v>
      </c>
    </row>
    <row r="30" spans="1:6">
      <c r="A30" s="156"/>
      <c r="B30" s="2" t="s">
        <v>156</v>
      </c>
      <c r="C30" s="2" t="s">
        <v>135</v>
      </c>
      <c r="D30" s="35" t="s">
        <v>509</v>
      </c>
      <c r="E30" s="33" t="s">
        <v>240</v>
      </c>
      <c r="F30" s="2" t="s">
        <v>160</v>
      </c>
    </row>
    <row r="31" spans="1:6">
      <c r="A31" s="156"/>
      <c r="B31" s="2" t="s">
        <v>156</v>
      </c>
      <c r="C31" s="2" t="s">
        <v>135</v>
      </c>
      <c r="D31" s="35" t="s">
        <v>510</v>
      </c>
      <c r="E31" s="33" t="s">
        <v>137</v>
      </c>
      <c r="F31" s="2" t="s">
        <v>161</v>
      </c>
    </row>
    <row r="32" spans="1:6" ht="49.5">
      <c r="A32" s="156"/>
      <c r="B32" s="2" t="s">
        <v>156</v>
      </c>
      <c r="C32" s="2" t="s">
        <v>135</v>
      </c>
      <c r="D32" s="35" t="s">
        <v>511</v>
      </c>
      <c r="E32" s="32" t="s">
        <v>242</v>
      </c>
      <c r="F32" s="2" t="s">
        <v>162</v>
      </c>
    </row>
    <row r="33" spans="1:6">
      <c r="A33" s="156"/>
      <c r="B33" s="2" t="s">
        <v>156</v>
      </c>
      <c r="C33" s="2" t="s">
        <v>135</v>
      </c>
      <c r="D33" s="35" t="s">
        <v>512</v>
      </c>
      <c r="E33" s="33" t="s">
        <v>137</v>
      </c>
      <c r="F33" s="2" t="s">
        <v>163</v>
      </c>
    </row>
    <row r="34" spans="1:6">
      <c r="A34" s="156"/>
      <c r="B34" s="2" t="s">
        <v>156</v>
      </c>
      <c r="C34" s="2" t="s">
        <v>135</v>
      </c>
      <c r="D34" s="35" t="s">
        <v>513</v>
      </c>
      <c r="E34" s="33" t="s">
        <v>137</v>
      </c>
      <c r="F34" s="2" t="s">
        <v>164</v>
      </c>
    </row>
    <row r="35" spans="1:6">
      <c r="A35" s="156"/>
      <c r="B35" s="2" t="s">
        <v>156</v>
      </c>
      <c r="C35" s="2" t="s">
        <v>135</v>
      </c>
      <c r="D35" s="35" t="s">
        <v>514</v>
      </c>
      <c r="E35" s="33" t="s">
        <v>137</v>
      </c>
      <c r="F35" s="2" t="s">
        <v>165</v>
      </c>
    </row>
    <row r="36" spans="1:6">
      <c r="A36" s="156"/>
      <c r="B36" s="2" t="s">
        <v>156</v>
      </c>
      <c r="C36" s="2" t="s">
        <v>135</v>
      </c>
      <c r="D36" s="35" t="s">
        <v>515</v>
      </c>
      <c r="E36" s="33" t="s">
        <v>137</v>
      </c>
      <c r="F36" s="2" t="s">
        <v>238</v>
      </c>
    </row>
  </sheetData>
  <mergeCells count="5">
    <mergeCell ref="B3:D3"/>
    <mergeCell ref="A27:A36"/>
    <mergeCell ref="A16:A21"/>
    <mergeCell ref="A22:A24"/>
    <mergeCell ref="A25:A26"/>
  </mergeCells>
  <phoneticPr fontId="7" type="noConversion"/>
  <pageMargins left="0.7" right="0.7" top="0.75" bottom="0.75" header="0.3" footer="0.3"/>
  <pageSetup paperSize="9" orientation="portrait" horizontalDpi="30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EC3AC9-EC4C-4621-A615-68E03A315F65}">
  <dimension ref="A21:AC65"/>
  <sheetViews>
    <sheetView workbookViewId="0"/>
  </sheetViews>
  <sheetFormatPr defaultRowHeight="16.5"/>
  <cols>
    <col min="1" max="2" width="9.140625" style="1" customWidth="1"/>
    <col min="3" max="3" width="9.140625" style="1"/>
    <col min="4" max="4" width="9.140625" style="1" customWidth="1"/>
    <col min="5" max="5" width="9.140625" style="1"/>
    <col min="6" max="6" width="9.140625" style="1" customWidth="1"/>
    <col min="7" max="22" width="9.140625" style="1"/>
    <col min="23" max="23" width="9.140625" style="1" customWidth="1"/>
    <col min="24" max="16384" width="9.140625" style="1"/>
  </cols>
  <sheetData>
    <row r="21" spans="1:28">
      <c r="A21" s="1" t="s">
        <v>561</v>
      </c>
    </row>
    <row r="22" spans="1:28">
      <c r="D22" s="109" t="s">
        <v>580</v>
      </c>
      <c r="Q22" s="109" t="s">
        <v>582</v>
      </c>
    </row>
    <row r="23" spans="1:28">
      <c r="D23" s="152" t="s">
        <v>105</v>
      </c>
      <c r="E23" s="154"/>
      <c r="F23" s="115" t="s">
        <v>562</v>
      </c>
      <c r="G23" s="119" t="s">
        <v>600</v>
      </c>
      <c r="H23" s="160" t="s">
        <v>601</v>
      </c>
      <c r="I23" s="161"/>
      <c r="J23" s="162" t="s">
        <v>608</v>
      </c>
      <c r="K23" s="163"/>
      <c r="L23" s="163"/>
      <c r="M23" s="163"/>
      <c r="N23" s="163"/>
      <c r="O23" s="164"/>
      <c r="Q23" s="114" t="s">
        <v>105</v>
      </c>
      <c r="R23" s="114" t="s">
        <v>1</v>
      </c>
      <c r="S23" s="115" t="s">
        <v>562</v>
      </c>
      <c r="T23" s="119" t="s">
        <v>600</v>
      </c>
      <c r="U23" s="160" t="s">
        <v>601</v>
      </c>
      <c r="V23" s="161"/>
      <c r="W23" s="162" t="s">
        <v>608</v>
      </c>
      <c r="X23" s="163"/>
      <c r="Y23" s="163"/>
      <c r="Z23" s="163"/>
      <c r="AA23" s="163"/>
      <c r="AB23" s="164"/>
    </row>
    <row r="24" spans="1:28" ht="16.5" customHeight="1">
      <c r="D24" s="113" t="s">
        <v>563</v>
      </c>
      <c r="E24" s="113" t="s">
        <v>564</v>
      </c>
      <c r="F24" s="117" t="s">
        <v>565</v>
      </c>
      <c r="G24" s="117" t="s">
        <v>566</v>
      </c>
      <c r="H24" s="117" t="s">
        <v>567</v>
      </c>
      <c r="I24" s="116" t="s">
        <v>568</v>
      </c>
      <c r="J24" s="118" t="s">
        <v>569</v>
      </c>
      <c r="K24" s="118" t="s">
        <v>570</v>
      </c>
      <c r="L24" s="118" t="s">
        <v>571</v>
      </c>
      <c r="M24" s="118" t="s">
        <v>572</v>
      </c>
      <c r="N24" s="118" t="s">
        <v>573</v>
      </c>
      <c r="O24" s="118" t="s">
        <v>574</v>
      </c>
      <c r="Q24" s="113" t="s">
        <v>563</v>
      </c>
      <c r="R24" s="113" t="s">
        <v>564</v>
      </c>
      <c r="S24" s="113" t="s">
        <v>565</v>
      </c>
      <c r="T24" s="113" t="s">
        <v>566</v>
      </c>
      <c r="U24" s="117" t="s">
        <v>567</v>
      </c>
      <c r="V24" s="116" t="s">
        <v>568</v>
      </c>
      <c r="W24" s="118" t="s">
        <v>569</v>
      </c>
      <c r="X24" s="118" t="s">
        <v>570</v>
      </c>
      <c r="Y24" s="118" t="s">
        <v>571</v>
      </c>
      <c r="Z24" s="118" t="s">
        <v>572</v>
      </c>
      <c r="AA24" s="118" t="s">
        <v>573</v>
      </c>
      <c r="AB24" s="118" t="s">
        <v>574</v>
      </c>
    </row>
    <row r="25" spans="1:28" ht="16.5" customHeight="1">
      <c r="A25" s="165" t="s">
        <v>616</v>
      </c>
      <c r="B25" s="165"/>
      <c r="C25" s="165"/>
      <c r="D25" s="120" t="s">
        <v>575</v>
      </c>
      <c r="E25" s="120" t="s">
        <v>576</v>
      </c>
      <c r="F25" s="120" t="s">
        <v>578</v>
      </c>
      <c r="G25" s="120" t="s">
        <v>577</v>
      </c>
      <c r="H25" s="120" t="s">
        <v>577</v>
      </c>
      <c r="I25" s="120" t="s">
        <v>579</v>
      </c>
      <c r="J25" s="2"/>
      <c r="K25" s="120"/>
      <c r="L25" s="120"/>
      <c r="M25" s="120"/>
      <c r="N25" s="120"/>
      <c r="O25" s="120"/>
      <c r="P25" s="150" t="s">
        <v>693</v>
      </c>
      <c r="Q25" s="120" t="s">
        <v>575</v>
      </c>
      <c r="R25" s="120" t="s">
        <v>576</v>
      </c>
      <c r="S25" s="120" t="s">
        <v>578</v>
      </c>
      <c r="T25" s="120" t="s">
        <v>577</v>
      </c>
      <c r="U25" s="120" t="s">
        <v>577</v>
      </c>
      <c r="V25" s="120" t="s">
        <v>579</v>
      </c>
      <c r="W25" s="2"/>
      <c r="X25" s="120"/>
      <c r="Y25" s="120"/>
      <c r="Z25" s="120"/>
      <c r="AA25" s="120"/>
      <c r="AB25" s="120"/>
    </row>
    <row r="26" spans="1:28" ht="16.5" customHeight="1">
      <c r="A26" s="165" t="s">
        <v>602</v>
      </c>
      <c r="B26" s="165"/>
      <c r="C26" s="165"/>
      <c r="D26" s="120" t="s">
        <v>575</v>
      </c>
      <c r="E26" s="120" t="s">
        <v>576</v>
      </c>
      <c r="F26" s="120" t="s">
        <v>592</v>
      </c>
      <c r="G26" s="120" t="s">
        <v>577</v>
      </c>
      <c r="H26" s="120" t="s">
        <v>577</v>
      </c>
      <c r="I26" s="120" t="s">
        <v>579</v>
      </c>
      <c r="J26" s="2"/>
      <c r="K26" s="120"/>
      <c r="L26" s="120"/>
      <c r="M26" s="120"/>
      <c r="N26" s="120"/>
      <c r="O26" s="123"/>
      <c r="P26" s="150" t="s">
        <v>694</v>
      </c>
      <c r="Q26" s="120" t="s">
        <v>575</v>
      </c>
      <c r="R26" s="120" t="s">
        <v>576</v>
      </c>
      <c r="S26" s="120" t="s">
        <v>592</v>
      </c>
      <c r="T26" s="120" t="s">
        <v>577</v>
      </c>
      <c r="U26" s="120" t="s">
        <v>577</v>
      </c>
      <c r="V26" s="120" t="s">
        <v>579</v>
      </c>
      <c r="W26" s="2"/>
      <c r="X26" s="120"/>
      <c r="Y26" s="120"/>
      <c r="Z26" s="120"/>
      <c r="AA26" s="120"/>
      <c r="AB26" s="123"/>
    </row>
    <row r="27" spans="1:28" ht="16.5" customHeight="1">
      <c r="A27" s="165" t="s">
        <v>603</v>
      </c>
      <c r="B27" s="165"/>
      <c r="C27" s="165"/>
      <c r="D27" s="120" t="s">
        <v>575</v>
      </c>
      <c r="E27" s="120" t="s">
        <v>576</v>
      </c>
      <c r="F27" s="120" t="s">
        <v>593</v>
      </c>
      <c r="G27" s="120" t="s">
        <v>577</v>
      </c>
      <c r="H27" s="120" t="s">
        <v>577</v>
      </c>
      <c r="I27" s="120" t="s">
        <v>579</v>
      </c>
      <c r="J27" s="2"/>
      <c r="K27" s="120"/>
      <c r="L27" s="120"/>
      <c r="M27" s="120"/>
      <c r="N27" s="120"/>
      <c r="O27" s="123"/>
      <c r="P27" s="150" t="s">
        <v>694</v>
      </c>
      <c r="Q27" s="120" t="s">
        <v>575</v>
      </c>
      <c r="R27" s="120" t="s">
        <v>576</v>
      </c>
      <c r="S27" s="120" t="s">
        <v>593</v>
      </c>
      <c r="T27" s="120" t="s">
        <v>577</v>
      </c>
      <c r="U27" s="120" t="s">
        <v>577</v>
      </c>
      <c r="V27" s="120" t="s">
        <v>579</v>
      </c>
      <c r="W27" s="2"/>
      <c r="X27" s="120"/>
      <c r="Y27" s="120"/>
      <c r="Z27" s="120"/>
      <c r="AA27" s="120"/>
      <c r="AB27" s="123"/>
    </row>
    <row r="28" spans="1:28" ht="16.5" customHeight="1">
      <c r="A28" s="165" t="s">
        <v>604</v>
      </c>
      <c r="B28" s="165"/>
      <c r="C28" s="165"/>
      <c r="D28" s="120" t="s">
        <v>575</v>
      </c>
      <c r="E28" s="120" t="s">
        <v>576</v>
      </c>
      <c r="F28" s="120" t="s">
        <v>583</v>
      </c>
      <c r="G28" s="121" t="s">
        <v>577</v>
      </c>
      <c r="H28" s="120" t="s">
        <v>577</v>
      </c>
      <c r="I28" s="120" t="s">
        <v>579</v>
      </c>
      <c r="J28" s="169" t="s">
        <v>630</v>
      </c>
      <c r="K28" s="170"/>
      <c r="L28" s="170"/>
      <c r="M28" s="170"/>
      <c r="N28" s="170"/>
      <c r="O28" s="171"/>
      <c r="P28" s="150"/>
      <c r="Q28" s="120" t="s">
        <v>575</v>
      </c>
      <c r="R28" s="120" t="s">
        <v>576</v>
      </c>
      <c r="S28" s="120" t="s">
        <v>583</v>
      </c>
      <c r="T28" s="120" t="s">
        <v>577</v>
      </c>
      <c r="U28" s="120" t="s">
        <v>577</v>
      </c>
      <c r="V28" s="120" t="s">
        <v>579</v>
      </c>
      <c r="W28" s="2"/>
      <c r="X28" s="120"/>
      <c r="Y28" s="120"/>
      <c r="Z28" s="120"/>
      <c r="AA28" s="120"/>
      <c r="AB28" s="121"/>
    </row>
    <row r="29" spans="1:28" ht="16.5" customHeight="1">
      <c r="A29" s="165" t="s">
        <v>605</v>
      </c>
      <c r="B29" s="165"/>
      <c r="C29" s="165"/>
      <c r="D29" s="120" t="s">
        <v>575</v>
      </c>
      <c r="E29" s="120" t="s">
        <v>576</v>
      </c>
      <c r="F29" s="120" t="s">
        <v>584</v>
      </c>
      <c r="G29" s="121" t="s">
        <v>577</v>
      </c>
      <c r="H29" s="120" t="s">
        <v>577</v>
      </c>
      <c r="I29" s="120" t="s">
        <v>579</v>
      </c>
      <c r="J29" s="169" t="s">
        <v>631</v>
      </c>
      <c r="K29" s="170"/>
      <c r="L29" s="170"/>
      <c r="M29" s="170"/>
      <c r="N29" s="170"/>
      <c r="O29" s="171"/>
      <c r="P29" s="150"/>
      <c r="Q29" s="120" t="s">
        <v>575</v>
      </c>
      <c r="R29" s="120" t="s">
        <v>576</v>
      </c>
      <c r="S29" s="120" t="s">
        <v>584</v>
      </c>
      <c r="T29" s="120" t="s">
        <v>577</v>
      </c>
      <c r="U29" s="120" t="s">
        <v>577</v>
      </c>
      <c r="V29" s="120" t="s">
        <v>579</v>
      </c>
      <c r="W29" s="2"/>
      <c r="X29" s="120"/>
      <c r="Y29" s="120"/>
      <c r="Z29" s="120"/>
      <c r="AA29" s="120"/>
      <c r="AB29" s="121"/>
    </row>
    <row r="30" spans="1:28" ht="16.5" customHeight="1">
      <c r="A30" s="165" t="s">
        <v>606</v>
      </c>
      <c r="B30" s="165"/>
      <c r="C30" s="165"/>
      <c r="D30" s="120" t="s">
        <v>575</v>
      </c>
      <c r="E30" s="120" t="s">
        <v>576</v>
      </c>
      <c r="F30" s="120" t="s">
        <v>585</v>
      </c>
      <c r="G30" s="121" t="s">
        <v>577</v>
      </c>
      <c r="H30" s="120" t="s">
        <v>577</v>
      </c>
      <c r="I30" s="120" t="s">
        <v>579</v>
      </c>
      <c r="J30" s="169" t="s">
        <v>631</v>
      </c>
      <c r="K30" s="170"/>
      <c r="L30" s="170"/>
      <c r="M30" s="170"/>
      <c r="N30" s="170"/>
      <c r="O30" s="171"/>
      <c r="P30" s="150"/>
      <c r="Q30" s="120" t="s">
        <v>575</v>
      </c>
      <c r="R30" s="120" t="s">
        <v>576</v>
      </c>
      <c r="S30" s="120" t="s">
        <v>585</v>
      </c>
      <c r="T30" s="120" t="s">
        <v>577</v>
      </c>
      <c r="U30" s="120" t="s">
        <v>577</v>
      </c>
      <c r="V30" s="120" t="s">
        <v>579</v>
      </c>
      <c r="W30" s="2"/>
      <c r="X30" s="120"/>
      <c r="Y30" s="120"/>
      <c r="Z30" s="120"/>
      <c r="AA30" s="120"/>
      <c r="AB30" s="121"/>
    </row>
    <row r="31" spans="1:28" ht="16.5" customHeight="1">
      <c r="A31" s="165" t="s">
        <v>607</v>
      </c>
      <c r="B31" s="165"/>
      <c r="C31" s="165"/>
      <c r="D31" s="120" t="s">
        <v>575</v>
      </c>
      <c r="E31" s="120" t="s">
        <v>576</v>
      </c>
      <c r="F31" s="120" t="s">
        <v>591</v>
      </c>
      <c r="G31" s="120" t="s">
        <v>577</v>
      </c>
      <c r="H31" s="120" t="s">
        <v>577</v>
      </c>
      <c r="I31" s="120" t="s">
        <v>579</v>
      </c>
      <c r="J31" s="122"/>
      <c r="K31" s="122"/>
      <c r="L31" s="122"/>
      <c r="M31" s="122"/>
      <c r="N31" s="122"/>
      <c r="O31" s="122"/>
      <c r="P31" s="150"/>
      <c r="Q31" s="120" t="s">
        <v>575</v>
      </c>
      <c r="R31" s="120" t="s">
        <v>576</v>
      </c>
      <c r="S31" s="120" t="s">
        <v>591</v>
      </c>
      <c r="T31" s="120" t="s">
        <v>577</v>
      </c>
      <c r="U31" s="120" t="s">
        <v>577</v>
      </c>
      <c r="V31" s="120" t="s">
        <v>579</v>
      </c>
      <c r="W31" s="122"/>
      <c r="X31" s="122"/>
      <c r="Y31" s="122"/>
      <c r="Z31" s="122"/>
      <c r="AA31" s="122"/>
      <c r="AB31" s="122"/>
    </row>
    <row r="32" spans="1:28" ht="16.5" customHeight="1">
      <c r="A32" s="165" t="s">
        <v>609</v>
      </c>
      <c r="B32" s="165"/>
      <c r="C32" s="165"/>
      <c r="D32" s="120" t="s">
        <v>575</v>
      </c>
      <c r="E32" s="120" t="s">
        <v>576</v>
      </c>
      <c r="F32" s="120" t="s">
        <v>617</v>
      </c>
      <c r="G32" s="120" t="s">
        <v>577</v>
      </c>
      <c r="H32" s="120" t="s">
        <v>578</v>
      </c>
      <c r="I32" s="120" t="s">
        <v>581</v>
      </c>
      <c r="J32" s="124" t="s">
        <v>612</v>
      </c>
      <c r="K32" s="124" t="s">
        <v>613</v>
      </c>
      <c r="L32" s="124" t="s">
        <v>614</v>
      </c>
      <c r="M32" s="124" t="s">
        <v>611</v>
      </c>
      <c r="N32" s="124" t="s">
        <v>613</v>
      </c>
      <c r="O32" s="124" t="s">
        <v>615</v>
      </c>
      <c r="P32" s="150" t="s">
        <v>694</v>
      </c>
      <c r="Q32" s="120" t="s">
        <v>575</v>
      </c>
      <c r="R32" s="120" t="s">
        <v>576</v>
      </c>
      <c r="S32" s="120" t="s">
        <v>617</v>
      </c>
      <c r="T32" s="120" t="s">
        <v>577</v>
      </c>
      <c r="U32" s="120" t="s">
        <v>577</v>
      </c>
      <c r="V32" s="120" t="s">
        <v>579</v>
      </c>
      <c r="W32" s="120"/>
      <c r="X32" s="120"/>
      <c r="Y32" s="120"/>
      <c r="Z32" s="120"/>
      <c r="AA32" s="120"/>
      <c r="AB32" s="120"/>
    </row>
    <row r="33" spans="1:29" ht="16.5" customHeight="1">
      <c r="A33" s="165" t="s">
        <v>610</v>
      </c>
      <c r="B33" s="165"/>
      <c r="C33" s="165"/>
      <c r="D33" s="120" t="s">
        <v>575</v>
      </c>
      <c r="E33" s="120" t="s">
        <v>576</v>
      </c>
      <c r="F33" s="120" t="s">
        <v>618</v>
      </c>
      <c r="G33" s="120" t="s">
        <v>577</v>
      </c>
      <c r="H33" s="120" t="s">
        <v>577</v>
      </c>
      <c r="I33" s="120" t="s">
        <v>579</v>
      </c>
      <c r="J33" s="120"/>
      <c r="K33" s="120"/>
      <c r="L33" s="120"/>
      <c r="M33" s="120"/>
      <c r="N33" s="120"/>
      <c r="O33" s="120"/>
      <c r="P33" s="150"/>
      <c r="Q33" s="120" t="s">
        <v>575</v>
      </c>
      <c r="R33" s="120" t="s">
        <v>576</v>
      </c>
      <c r="S33" s="120" t="s">
        <v>618</v>
      </c>
      <c r="T33" s="166" t="s">
        <v>628</v>
      </c>
      <c r="U33" s="167"/>
      <c r="V33" s="168"/>
      <c r="W33" s="124" t="s">
        <v>645</v>
      </c>
      <c r="X33" s="124" t="s">
        <v>644</v>
      </c>
      <c r="Y33" s="124" t="s">
        <v>646</v>
      </c>
      <c r="Z33" s="124" t="s">
        <v>647</v>
      </c>
      <c r="AA33" s="124" t="s">
        <v>648</v>
      </c>
      <c r="AB33" s="124" t="s">
        <v>649</v>
      </c>
      <c r="AC33" s="111"/>
    </row>
    <row r="36" spans="1:29">
      <c r="A36" s="1" t="s">
        <v>587</v>
      </c>
      <c r="Q36" s="1" t="s">
        <v>587</v>
      </c>
    </row>
    <row r="37" spans="1:29">
      <c r="A37" s="1" t="s">
        <v>632</v>
      </c>
      <c r="Q37" s="1" t="s">
        <v>619</v>
      </c>
    </row>
    <row r="39" spans="1:29">
      <c r="A39" s="1" t="s">
        <v>595</v>
      </c>
      <c r="C39" s="1" t="s">
        <v>693</v>
      </c>
      <c r="Q39" s="1" t="s">
        <v>595</v>
      </c>
    </row>
    <row r="40" spans="1:29">
      <c r="A40" s="1" t="s">
        <v>633</v>
      </c>
      <c r="Q40" s="1" t="s">
        <v>620</v>
      </c>
    </row>
    <row r="42" spans="1:29">
      <c r="A42" s="1" t="s">
        <v>594</v>
      </c>
      <c r="C42" s="1" t="s">
        <v>693</v>
      </c>
      <c r="Q42" s="1" t="s">
        <v>594</v>
      </c>
    </row>
    <row r="43" spans="1:29">
      <c r="A43" s="1" t="s">
        <v>634</v>
      </c>
      <c r="Q43" s="1" t="s">
        <v>599</v>
      </c>
    </row>
    <row r="45" spans="1:29">
      <c r="A45" s="1" t="s">
        <v>588</v>
      </c>
      <c r="C45" s="1" t="s">
        <v>693</v>
      </c>
      <c r="Q45" s="1" t="s">
        <v>588</v>
      </c>
    </row>
    <row r="46" spans="1:29">
      <c r="A46" s="1" t="s">
        <v>635</v>
      </c>
      <c r="Q46" s="1" t="s">
        <v>598</v>
      </c>
    </row>
    <row r="47" spans="1:29">
      <c r="A47" s="1" t="s">
        <v>636</v>
      </c>
      <c r="Q47" s="1" t="s">
        <v>621</v>
      </c>
    </row>
    <row r="48" spans="1:29">
      <c r="A48" s="1" t="s">
        <v>637</v>
      </c>
      <c r="Q48" s="1" t="s">
        <v>622</v>
      </c>
    </row>
    <row r="50" spans="1:17">
      <c r="A50" s="1" t="s">
        <v>589</v>
      </c>
      <c r="C50" s="1" t="s">
        <v>693</v>
      </c>
      <c r="Q50" s="1" t="s">
        <v>589</v>
      </c>
    </row>
    <row r="51" spans="1:17">
      <c r="A51" s="1" t="s">
        <v>638</v>
      </c>
      <c r="Q51" s="1" t="s">
        <v>623</v>
      </c>
    </row>
    <row r="52" spans="1:17">
      <c r="A52" s="1" t="s">
        <v>640</v>
      </c>
      <c r="Q52" s="1" t="s">
        <v>624</v>
      </c>
    </row>
    <row r="54" spans="1:17">
      <c r="A54" s="1" t="s">
        <v>590</v>
      </c>
      <c r="C54" s="1" t="s">
        <v>693</v>
      </c>
      <c r="Q54" s="1" t="s">
        <v>590</v>
      </c>
    </row>
    <row r="55" spans="1:17">
      <c r="A55" s="1" t="s">
        <v>639</v>
      </c>
      <c r="Q55" s="1" t="s">
        <v>625</v>
      </c>
    </row>
    <row r="56" spans="1:17">
      <c r="A56" s="1" t="s">
        <v>641</v>
      </c>
      <c r="Q56" s="1" t="s">
        <v>626</v>
      </c>
    </row>
    <row r="58" spans="1:17">
      <c r="A58" s="1" t="s">
        <v>597</v>
      </c>
      <c r="Q58" s="1" t="s">
        <v>597</v>
      </c>
    </row>
    <row r="59" spans="1:17">
      <c r="A59" s="1" t="s">
        <v>642</v>
      </c>
      <c r="Q59" s="1" t="s">
        <v>627</v>
      </c>
    </row>
    <row r="61" spans="1:17">
      <c r="A61" s="112" t="s">
        <v>596</v>
      </c>
      <c r="G61" s="6">
        <v>21</v>
      </c>
      <c r="H61" s="6">
        <v>10</v>
      </c>
      <c r="I61" s="6">
        <v>12</v>
      </c>
      <c r="J61" s="6">
        <v>19</v>
      </c>
      <c r="K61" s="6">
        <v>22</v>
      </c>
      <c r="L61" s="6">
        <v>50</v>
      </c>
      <c r="Q61" s="112" t="s">
        <v>596</v>
      </c>
    </row>
    <row r="62" spans="1:17">
      <c r="A62" s="1">
        <v>53</v>
      </c>
      <c r="B62" s="1">
        <v>54</v>
      </c>
      <c r="C62" s="1">
        <v>38</v>
      </c>
      <c r="D62" s="1">
        <v>30</v>
      </c>
      <c r="E62" s="1">
        <v>31</v>
      </c>
      <c r="F62" s="1">
        <v>32</v>
      </c>
      <c r="G62" s="6" t="str">
        <f t="shared" ref="G62:L62" si="0">DEC2HEX(G61)</f>
        <v>15</v>
      </c>
      <c r="H62" s="6" t="str">
        <f t="shared" si="0"/>
        <v>A</v>
      </c>
      <c r="I62" s="6" t="str">
        <f t="shared" si="0"/>
        <v>C</v>
      </c>
      <c r="J62" s="6" t="str">
        <f t="shared" si="0"/>
        <v>13</v>
      </c>
      <c r="K62" s="6" t="str">
        <f t="shared" si="0"/>
        <v>16</v>
      </c>
      <c r="L62" s="6" t="str">
        <f t="shared" si="0"/>
        <v>32</v>
      </c>
      <c r="Q62" s="1" t="s">
        <v>674</v>
      </c>
    </row>
    <row r="64" spans="1:17">
      <c r="A64" s="112" t="s">
        <v>586</v>
      </c>
      <c r="Q64" s="112" t="s">
        <v>673</v>
      </c>
    </row>
    <row r="65" spans="1:17">
      <c r="A65" s="1" t="s">
        <v>643</v>
      </c>
      <c r="Q65" s="112" t="s">
        <v>629</v>
      </c>
    </row>
  </sheetData>
  <mergeCells count="18">
    <mergeCell ref="A31:C31"/>
    <mergeCell ref="A33:C33"/>
    <mergeCell ref="T33:V33"/>
    <mergeCell ref="A25:C25"/>
    <mergeCell ref="A32:C32"/>
    <mergeCell ref="J28:O28"/>
    <mergeCell ref="J29:O29"/>
    <mergeCell ref="J30:O30"/>
    <mergeCell ref="A26:C26"/>
    <mergeCell ref="A27:C27"/>
    <mergeCell ref="A28:C28"/>
    <mergeCell ref="A29:C29"/>
    <mergeCell ref="A30:C30"/>
    <mergeCell ref="H23:I23"/>
    <mergeCell ref="D23:E23"/>
    <mergeCell ref="J23:O23"/>
    <mergeCell ref="W23:AB23"/>
    <mergeCell ref="U23:V23"/>
  </mergeCells>
  <phoneticPr fontId="7" type="noConversion"/>
  <pageMargins left="0.7" right="0.7" top="0.75" bottom="0.75" header="0.3" footer="0.3"/>
  <pageSetup paperSize="9" orientation="portrait" horizontalDpi="300" verticalDpi="0" r:id="rId1"/>
  <drawing r:id="rId2"/>
  <legacyDrawing r:id="rId3"/>
  <oleObjects>
    <mc:AlternateContent xmlns:mc="http://schemas.openxmlformats.org/markup-compatibility/2006">
      <mc:Choice Requires="x14">
        <oleObject progId="Visio.Drawing.15" shapeId="24577" r:id="rId4">
          <objectPr defaultSize="0" r:id="rId5">
            <anchor moveWithCells="1">
              <from>
                <xdr:col>0</xdr:col>
                <xdr:colOff>0</xdr:colOff>
                <xdr:row>0</xdr:row>
                <xdr:rowOff>0</xdr:rowOff>
              </from>
              <to>
                <xdr:col>16</xdr:col>
                <xdr:colOff>9525</xdr:colOff>
                <xdr:row>18</xdr:row>
                <xdr:rowOff>161925</xdr:rowOff>
              </to>
            </anchor>
          </objectPr>
        </oleObject>
      </mc:Choice>
      <mc:Fallback>
        <oleObject progId="Visio.Drawing.15" shapeId="24577" r:id="rId4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E0D40F-065C-497D-B927-8FFE3EB379E3}">
  <dimension ref="A1:J28"/>
  <sheetViews>
    <sheetView workbookViewId="0">
      <selection activeCell="A18" sqref="A18"/>
    </sheetView>
  </sheetViews>
  <sheetFormatPr defaultRowHeight="16.5"/>
  <cols>
    <col min="1" max="9" width="10.7109375" style="127" customWidth="1"/>
    <col min="10" max="16384" width="9.140625" style="127"/>
  </cols>
  <sheetData>
    <row r="1" spans="1:10">
      <c r="A1" s="127" t="s">
        <v>441</v>
      </c>
    </row>
    <row r="2" spans="1:10">
      <c r="A2" s="172" t="s">
        <v>423</v>
      </c>
      <c r="B2" s="174" t="s">
        <v>650</v>
      </c>
      <c r="C2" s="174"/>
      <c r="D2" s="174" t="s">
        <v>651</v>
      </c>
      <c r="E2" s="174"/>
      <c r="F2" s="174" t="s">
        <v>652</v>
      </c>
      <c r="G2" s="174"/>
      <c r="H2" s="128"/>
      <c r="I2" s="129"/>
    </row>
    <row r="3" spans="1:10">
      <c r="A3" s="172"/>
      <c r="B3" s="130" t="s">
        <v>654</v>
      </c>
      <c r="C3" s="130" t="s">
        <v>655</v>
      </c>
      <c r="D3" s="130" t="s">
        <v>654</v>
      </c>
      <c r="E3" s="130" t="s">
        <v>655</v>
      </c>
      <c r="F3" s="130" t="s">
        <v>654</v>
      </c>
      <c r="G3" s="130" t="s">
        <v>655</v>
      </c>
      <c r="H3" s="128"/>
      <c r="I3" s="129"/>
    </row>
    <row r="4" spans="1:10">
      <c r="A4" s="131" t="s">
        <v>424</v>
      </c>
      <c r="B4" s="130" t="s">
        <v>656</v>
      </c>
      <c r="C4" s="130" t="s">
        <v>656</v>
      </c>
      <c r="D4" s="130" t="s">
        <v>656</v>
      </c>
      <c r="E4" s="130" t="s">
        <v>656</v>
      </c>
      <c r="F4" s="131" t="s">
        <v>656</v>
      </c>
      <c r="G4" s="131" t="s">
        <v>656</v>
      </c>
      <c r="H4" s="132"/>
      <c r="I4" s="132"/>
    </row>
    <row r="5" spans="1:10" ht="16.5" customHeight="1">
      <c r="A5" s="172" t="s">
        <v>425</v>
      </c>
      <c r="B5" s="125">
        <v>2</v>
      </c>
      <c r="C5" s="125">
        <v>0</v>
      </c>
      <c r="D5" s="125">
        <v>5</v>
      </c>
      <c r="E5" s="125">
        <v>5</v>
      </c>
      <c r="F5" s="125">
        <v>0</v>
      </c>
      <c r="G5" s="125">
        <v>7</v>
      </c>
      <c r="H5" s="133"/>
      <c r="I5" s="134"/>
      <c r="J5" s="135"/>
    </row>
    <row r="6" spans="1:10" ht="16.5" customHeight="1">
      <c r="A6" s="172"/>
      <c r="B6" s="123" t="s">
        <v>668</v>
      </c>
      <c r="C6" s="123" t="s">
        <v>669</v>
      </c>
      <c r="D6" s="123" t="s">
        <v>670</v>
      </c>
      <c r="E6" s="123" t="s">
        <v>670</v>
      </c>
      <c r="F6" s="123" t="s">
        <v>669</v>
      </c>
      <c r="G6" s="123" t="s">
        <v>671</v>
      </c>
      <c r="H6" s="126"/>
      <c r="I6" s="126"/>
      <c r="J6" s="126"/>
    </row>
    <row r="7" spans="1:10" ht="16.5" customHeight="1">
      <c r="A7" s="132"/>
      <c r="B7" s="136"/>
      <c r="C7" s="136"/>
      <c r="D7" s="136"/>
      <c r="E7" s="136"/>
      <c r="F7" s="136"/>
      <c r="G7" s="136"/>
      <c r="H7" s="133"/>
      <c r="I7" s="137"/>
      <c r="J7" s="135"/>
    </row>
    <row r="8" spans="1:10">
      <c r="A8" s="138" t="s">
        <v>442</v>
      </c>
    </row>
    <row r="9" spans="1:10">
      <c r="A9" s="138" t="s">
        <v>443</v>
      </c>
    </row>
    <row r="10" spans="1:10">
      <c r="A10" s="173" t="s">
        <v>437</v>
      </c>
      <c r="B10" s="172" t="s">
        <v>427</v>
      </c>
      <c r="C10" s="172"/>
      <c r="D10" s="172"/>
      <c r="E10" s="175" t="s">
        <v>426</v>
      </c>
      <c r="F10" s="172" t="s">
        <v>428</v>
      </c>
      <c r="G10" s="172"/>
      <c r="H10" s="172" t="s">
        <v>429</v>
      </c>
      <c r="I10" s="172"/>
    </row>
    <row r="11" spans="1:10">
      <c r="A11" s="173"/>
      <c r="B11" s="172"/>
      <c r="C11" s="172"/>
      <c r="D11" s="172"/>
      <c r="E11" s="176"/>
      <c r="F11" s="131" t="s">
        <v>657</v>
      </c>
      <c r="G11" s="131" t="s">
        <v>658</v>
      </c>
      <c r="H11" s="131" t="s">
        <v>657</v>
      </c>
      <c r="I11" s="131" t="s">
        <v>658</v>
      </c>
    </row>
    <row r="12" spans="1:10">
      <c r="A12" s="173"/>
      <c r="B12" s="177" t="s">
        <v>430</v>
      </c>
      <c r="C12" s="177"/>
      <c r="D12" s="177"/>
      <c r="E12" s="131">
        <v>168</v>
      </c>
      <c r="F12" s="131" t="s">
        <v>432</v>
      </c>
      <c r="G12" s="131">
        <v>0</v>
      </c>
      <c r="H12" s="131" t="s">
        <v>433</v>
      </c>
      <c r="I12" s="131">
        <v>167</v>
      </c>
    </row>
    <row r="13" spans="1:10">
      <c r="A13" s="173"/>
      <c r="B13" s="178" t="s">
        <v>653</v>
      </c>
      <c r="C13" s="178"/>
      <c r="D13" s="178"/>
      <c r="E13" s="131">
        <v>1</v>
      </c>
      <c r="F13" s="131" t="s">
        <v>434</v>
      </c>
      <c r="G13" s="131">
        <v>176</v>
      </c>
      <c r="H13" s="131"/>
      <c r="I13" s="131"/>
    </row>
    <row r="14" spans="1:10">
      <c r="A14" s="173"/>
      <c r="B14" s="178" t="s">
        <v>659</v>
      </c>
      <c r="C14" s="178"/>
      <c r="D14" s="178"/>
      <c r="E14" s="131">
        <v>1</v>
      </c>
      <c r="F14" s="131" t="s">
        <v>435</v>
      </c>
      <c r="G14" s="131">
        <v>177</v>
      </c>
      <c r="H14" s="131"/>
      <c r="I14" s="131"/>
    </row>
    <row r="15" spans="1:10">
      <c r="A15" s="173"/>
      <c r="B15" s="178" t="s">
        <v>660</v>
      </c>
      <c r="C15" s="178"/>
      <c r="D15" s="178"/>
      <c r="E15" s="131">
        <v>1</v>
      </c>
      <c r="F15" s="131" t="s">
        <v>661</v>
      </c>
      <c r="G15" s="131">
        <v>178</v>
      </c>
      <c r="H15" s="131"/>
      <c r="I15" s="131"/>
    </row>
    <row r="16" spans="1:10">
      <c r="A16" s="173"/>
      <c r="B16" s="177" t="s">
        <v>431</v>
      </c>
      <c r="C16" s="177"/>
      <c r="D16" s="177"/>
      <c r="E16" s="139">
        <v>32576</v>
      </c>
      <c r="F16" s="131" t="s">
        <v>436</v>
      </c>
      <c r="G16" s="131">
        <v>192</v>
      </c>
      <c r="H16" s="131" t="s">
        <v>662</v>
      </c>
      <c r="I16" s="139">
        <v>32768</v>
      </c>
    </row>
    <row r="17" spans="1:4">
      <c r="A17" s="127" t="s">
        <v>672</v>
      </c>
    </row>
    <row r="20" spans="1:4">
      <c r="A20" s="127" t="s">
        <v>663</v>
      </c>
    </row>
    <row r="21" spans="1:4">
      <c r="A21" s="131" t="s">
        <v>439</v>
      </c>
      <c r="B21" s="131" t="s">
        <v>438</v>
      </c>
      <c r="C21" s="140" t="s">
        <v>440</v>
      </c>
      <c r="D21" s="140" t="s">
        <v>664</v>
      </c>
    </row>
    <row r="22" spans="1:4">
      <c r="A22" s="139">
        <v>32768</v>
      </c>
      <c r="B22" s="131">
        <v>175.85839999999999</v>
      </c>
      <c r="C22" s="131">
        <f>B22/A22</f>
        <v>5.3667724609374997E-3</v>
      </c>
      <c r="D22" s="140">
        <f>C22*8</f>
        <v>4.2934179687499997E-2</v>
      </c>
    </row>
    <row r="23" spans="1:4">
      <c r="A23" s="127" t="s">
        <v>665</v>
      </c>
    </row>
    <row r="25" spans="1:4">
      <c r="A25" s="127" t="s">
        <v>666</v>
      </c>
    </row>
    <row r="26" spans="1:4">
      <c r="A26" s="131" t="s">
        <v>439</v>
      </c>
      <c r="B26" s="131" t="s">
        <v>438</v>
      </c>
      <c r="C26" s="140" t="s">
        <v>440</v>
      </c>
      <c r="D26" s="140" t="s">
        <v>664</v>
      </c>
    </row>
    <row r="27" spans="1:4">
      <c r="A27" s="139">
        <v>32768</v>
      </c>
      <c r="B27" s="131">
        <v>16.529599999999999</v>
      </c>
      <c r="C27" s="131">
        <f>B27/A27</f>
        <v>5.0444335937499995E-4</v>
      </c>
      <c r="D27" s="140">
        <f>C27*8</f>
        <v>4.0355468749999996E-3</v>
      </c>
    </row>
    <row r="28" spans="1:4">
      <c r="A28" s="127" t="s">
        <v>667</v>
      </c>
    </row>
  </sheetData>
  <mergeCells count="15">
    <mergeCell ref="H10:I10"/>
    <mergeCell ref="A2:A3"/>
    <mergeCell ref="A10:A16"/>
    <mergeCell ref="B2:C2"/>
    <mergeCell ref="E10:E11"/>
    <mergeCell ref="B10:D11"/>
    <mergeCell ref="B12:D12"/>
    <mergeCell ref="B13:D13"/>
    <mergeCell ref="A5:A6"/>
    <mergeCell ref="B14:D14"/>
    <mergeCell ref="B16:D16"/>
    <mergeCell ref="D2:E2"/>
    <mergeCell ref="F2:G2"/>
    <mergeCell ref="B15:D15"/>
    <mergeCell ref="F10:G10"/>
  </mergeCells>
  <phoneticPr fontId="7" type="noConversion"/>
  <pageMargins left="0.7" right="0.7" top="0.75" bottom="0.75" header="0.3" footer="0.3"/>
  <pageSetup paperSize="9" orientation="portrait" horizontalDpi="30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781677-DE6E-4DD6-8E18-2F56D688895D}">
  <dimension ref="A1:H64"/>
  <sheetViews>
    <sheetView workbookViewId="0"/>
  </sheetViews>
  <sheetFormatPr defaultRowHeight="16.5"/>
  <cols>
    <col min="1" max="1" width="9.140625" style="36"/>
    <col min="2" max="2" width="9.140625" style="36" customWidth="1"/>
    <col min="3" max="3" width="22.85546875" style="36" customWidth="1"/>
    <col min="4" max="4" width="9.140625" style="36"/>
    <col min="5" max="5" width="15.42578125" style="36" customWidth="1"/>
    <col min="6" max="7" width="9.140625" style="36"/>
    <col min="8" max="8" width="12.140625" style="36" customWidth="1"/>
    <col min="9" max="16384" width="9.140625" style="36"/>
  </cols>
  <sheetData>
    <row r="1" spans="1:8">
      <c r="A1" s="36" t="s">
        <v>290</v>
      </c>
      <c r="C1" s="36" t="s">
        <v>394</v>
      </c>
    </row>
    <row r="2" spans="1:8">
      <c r="C2" s="36" t="s">
        <v>395</v>
      </c>
    </row>
    <row r="3" spans="1:8">
      <c r="F3" s="182" t="s">
        <v>324</v>
      </c>
      <c r="G3" s="182"/>
    </row>
    <row r="4" spans="1:8">
      <c r="A4" s="37" t="s">
        <v>291</v>
      </c>
      <c r="B4" s="37" t="s">
        <v>307</v>
      </c>
      <c r="C4" s="37" t="s">
        <v>308</v>
      </c>
      <c r="D4" s="37" t="s">
        <v>1</v>
      </c>
      <c r="E4" s="37" t="s">
        <v>323</v>
      </c>
      <c r="F4" s="38" t="s">
        <v>347</v>
      </c>
      <c r="G4" s="37" t="s">
        <v>348</v>
      </c>
      <c r="H4" s="37"/>
    </row>
    <row r="5" spans="1:8">
      <c r="A5" s="9">
        <v>30</v>
      </c>
      <c r="B5" s="39" t="s">
        <v>332</v>
      </c>
      <c r="C5" s="39" t="s">
        <v>367</v>
      </c>
      <c r="D5" s="39" t="s">
        <v>386</v>
      </c>
      <c r="E5" s="39"/>
      <c r="F5" s="39"/>
      <c r="G5" s="39" t="s">
        <v>388</v>
      </c>
      <c r="H5" s="36" t="s">
        <v>381</v>
      </c>
    </row>
    <row r="6" spans="1:8">
      <c r="A6" s="9">
        <v>29</v>
      </c>
      <c r="B6" s="39" t="s">
        <v>331</v>
      </c>
      <c r="C6" s="39" t="s">
        <v>366</v>
      </c>
      <c r="D6" s="39" t="s">
        <v>386</v>
      </c>
      <c r="E6" s="39"/>
      <c r="F6" s="39"/>
      <c r="G6" s="39" t="s">
        <v>388</v>
      </c>
      <c r="H6" s="36" t="s">
        <v>381</v>
      </c>
    </row>
    <row r="7" spans="1:8">
      <c r="A7" s="9">
        <v>31</v>
      </c>
      <c r="B7" s="9" t="s">
        <v>333</v>
      </c>
      <c r="C7" s="9" t="s">
        <v>368</v>
      </c>
      <c r="D7" s="9" t="s">
        <v>386</v>
      </c>
      <c r="E7" s="9"/>
      <c r="F7" s="9"/>
      <c r="G7" s="9" t="s">
        <v>388</v>
      </c>
    </row>
    <row r="8" spans="1:8">
      <c r="A8" s="9"/>
      <c r="B8" s="9"/>
      <c r="C8" s="9"/>
      <c r="D8" s="9"/>
      <c r="E8" s="9"/>
      <c r="F8" s="9"/>
      <c r="G8" s="9"/>
    </row>
    <row r="9" spans="1:8">
      <c r="A9" s="9">
        <v>28</v>
      </c>
      <c r="B9" s="39" t="s">
        <v>330</v>
      </c>
      <c r="C9" s="39" t="s">
        <v>365</v>
      </c>
      <c r="D9" s="39" t="s">
        <v>386</v>
      </c>
      <c r="E9" s="39"/>
      <c r="F9" s="39"/>
      <c r="G9" s="39" t="s">
        <v>388</v>
      </c>
      <c r="H9" s="36" t="s">
        <v>380</v>
      </c>
    </row>
    <row r="10" spans="1:8">
      <c r="A10" s="9">
        <v>27</v>
      </c>
      <c r="B10" s="39" t="s">
        <v>329</v>
      </c>
      <c r="C10" s="39" t="s">
        <v>364</v>
      </c>
      <c r="D10" s="39" t="s">
        <v>386</v>
      </c>
      <c r="E10" s="39"/>
      <c r="F10" s="39"/>
      <c r="G10" s="39" t="s">
        <v>388</v>
      </c>
      <c r="H10" s="36" t="s">
        <v>380</v>
      </c>
    </row>
    <row r="11" spans="1:8">
      <c r="A11" s="9">
        <v>26</v>
      </c>
      <c r="B11" s="9" t="s">
        <v>328</v>
      </c>
      <c r="C11" s="9" t="s">
        <v>363</v>
      </c>
      <c r="D11" s="9" t="s">
        <v>310</v>
      </c>
      <c r="E11" s="9"/>
      <c r="F11" s="9"/>
      <c r="G11" s="9" t="s">
        <v>388</v>
      </c>
    </row>
    <row r="12" spans="1:8">
      <c r="A12" s="9"/>
      <c r="B12" s="9"/>
      <c r="C12" s="9"/>
      <c r="D12" s="9"/>
      <c r="E12" s="9"/>
      <c r="F12" s="9"/>
      <c r="G12" s="9"/>
    </row>
    <row r="13" spans="1:8">
      <c r="A13" s="37"/>
      <c r="B13" s="37"/>
      <c r="C13" s="37"/>
      <c r="D13" s="37"/>
      <c r="E13" s="37"/>
      <c r="F13" s="37"/>
      <c r="G13" s="37"/>
    </row>
    <row r="14" spans="1:8">
      <c r="A14" s="9">
        <v>40</v>
      </c>
      <c r="B14" s="9" t="s">
        <v>342</v>
      </c>
      <c r="C14" s="9"/>
      <c r="D14" s="9" t="s">
        <v>310</v>
      </c>
      <c r="E14" s="9"/>
      <c r="F14" s="9"/>
      <c r="G14" s="9" t="s">
        <v>388</v>
      </c>
    </row>
    <row r="15" spans="1:8">
      <c r="A15" s="9">
        <v>39</v>
      </c>
      <c r="B15" s="9" t="s">
        <v>341</v>
      </c>
      <c r="C15" s="9"/>
      <c r="D15" s="9" t="s">
        <v>310</v>
      </c>
      <c r="E15" s="9"/>
      <c r="F15" s="9"/>
      <c r="G15" s="9" t="s">
        <v>388</v>
      </c>
    </row>
    <row r="16" spans="1:8">
      <c r="A16" s="9">
        <v>38</v>
      </c>
      <c r="B16" s="9" t="s">
        <v>340</v>
      </c>
      <c r="C16" s="9" t="s">
        <v>373</v>
      </c>
      <c r="D16" s="9" t="s">
        <v>386</v>
      </c>
      <c r="E16" s="9"/>
      <c r="F16" s="9"/>
      <c r="G16" s="9" t="s">
        <v>388</v>
      </c>
    </row>
    <row r="17" spans="1:8">
      <c r="A17" s="9">
        <v>37</v>
      </c>
      <c r="B17" s="9" t="s">
        <v>339</v>
      </c>
      <c r="C17" s="9"/>
      <c r="D17" s="9" t="s">
        <v>310</v>
      </c>
      <c r="E17" s="9"/>
      <c r="F17" s="9"/>
      <c r="G17" s="9" t="s">
        <v>388</v>
      </c>
    </row>
    <row r="18" spans="1:8">
      <c r="A18" s="9">
        <v>36</v>
      </c>
      <c r="B18" s="9" t="s">
        <v>338</v>
      </c>
      <c r="C18" s="9" t="s">
        <v>372</v>
      </c>
      <c r="D18" s="9" t="s">
        <v>387</v>
      </c>
      <c r="E18" s="9" t="s">
        <v>385</v>
      </c>
      <c r="F18" s="9"/>
      <c r="G18" s="9" t="s">
        <v>391</v>
      </c>
    </row>
    <row r="19" spans="1:8">
      <c r="A19" s="9">
        <v>35</v>
      </c>
      <c r="B19" s="9" t="s">
        <v>337</v>
      </c>
      <c r="C19" s="9" t="s">
        <v>371</v>
      </c>
      <c r="D19" s="9" t="s">
        <v>386</v>
      </c>
      <c r="E19" s="9"/>
      <c r="F19" s="9"/>
      <c r="G19" s="9" t="s">
        <v>389</v>
      </c>
      <c r="H19" s="36" t="s">
        <v>384</v>
      </c>
    </row>
    <row r="20" spans="1:8">
      <c r="A20" s="9">
        <v>34</v>
      </c>
      <c r="B20" s="9" t="s">
        <v>336</v>
      </c>
      <c r="C20" s="9" t="s">
        <v>370</v>
      </c>
      <c r="D20" s="9" t="s">
        <v>386</v>
      </c>
      <c r="E20" s="9"/>
      <c r="F20" s="9"/>
      <c r="G20" s="9" t="s">
        <v>389</v>
      </c>
      <c r="H20" s="36" t="s">
        <v>384</v>
      </c>
    </row>
    <row r="21" spans="1:8">
      <c r="A21" s="9">
        <v>33</v>
      </c>
      <c r="B21" s="9" t="s">
        <v>335</v>
      </c>
      <c r="C21" s="9" t="s">
        <v>369</v>
      </c>
      <c r="D21" s="9" t="s">
        <v>387</v>
      </c>
      <c r="E21" s="9" t="s">
        <v>382</v>
      </c>
      <c r="F21" s="9"/>
      <c r="G21" s="9" t="s">
        <v>390</v>
      </c>
      <c r="H21" s="36" t="s">
        <v>383</v>
      </c>
    </row>
    <row r="22" spans="1:8">
      <c r="A22" s="37"/>
      <c r="B22" s="37"/>
      <c r="C22" s="37"/>
      <c r="D22" s="37"/>
      <c r="E22" s="37"/>
      <c r="F22" s="37"/>
      <c r="G22" s="37"/>
    </row>
    <row r="23" spans="1:8">
      <c r="A23" s="9">
        <v>23</v>
      </c>
      <c r="B23" s="9" t="s">
        <v>325</v>
      </c>
      <c r="C23" s="9" t="s">
        <v>360</v>
      </c>
      <c r="D23" s="9" t="s">
        <v>386</v>
      </c>
      <c r="E23" s="9" t="s">
        <v>379</v>
      </c>
      <c r="F23" s="9"/>
      <c r="G23" s="9" t="s">
        <v>388</v>
      </c>
      <c r="H23" s="36" t="s">
        <v>378</v>
      </c>
    </row>
    <row r="24" spans="1:8">
      <c r="A24" s="40">
        <v>22</v>
      </c>
      <c r="B24" s="40" t="s">
        <v>322</v>
      </c>
      <c r="C24" s="40" t="s">
        <v>358</v>
      </c>
      <c r="D24" s="40" t="s">
        <v>387</v>
      </c>
      <c r="E24" s="40" t="s">
        <v>377</v>
      </c>
      <c r="F24" s="40"/>
      <c r="G24" s="40" t="s">
        <v>390</v>
      </c>
      <c r="H24" s="41" t="s">
        <v>376</v>
      </c>
    </row>
    <row r="25" spans="1:8">
      <c r="A25" s="40">
        <v>21</v>
      </c>
      <c r="B25" s="40" t="s">
        <v>321</v>
      </c>
      <c r="C25" s="40" t="s">
        <v>359</v>
      </c>
      <c r="D25" s="40" t="s">
        <v>387</v>
      </c>
      <c r="E25" s="40" t="s">
        <v>377</v>
      </c>
      <c r="F25" s="40"/>
      <c r="G25" s="40" t="s">
        <v>390</v>
      </c>
      <c r="H25" s="41" t="s">
        <v>376</v>
      </c>
    </row>
    <row r="26" spans="1:8">
      <c r="A26" s="9"/>
      <c r="B26" s="9"/>
      <c r="C26" s="9"/>
      <c r="D26" s="9"/>
      <c r="E26" s="9"/>
      <c r="F26" s="9"/>
      <c r="G26" s="9"/>
    </row>
    <row r="27" spans="1:8">
      <c r="A27" s="9">
        <v>20</v>
      </c>
      <c r="B27" s="9" t="s">
        <v>320</v>
      </c>
      <c r="C27" s="9"/>
      <c r="D27" s="9" t="s">
        <v>310</v>
      </c>
      <c r="E27" s="9"/>
      <c r="F27" s="9"/>
      <c r="G27" s="9" t="s">
        <v>388</v>
      </c>
    </row>
    <row r="28" spans="1:8">
      <c r="A28" s="9">
        <v>19</v>
      </c>
      <c r="B28" s="39" t="s">
        <v>319</v>
      </c>
      <c r="C28" s="39" t="s">
        <v>357</v>
      </c>
      <c r="D28" s="39" t="s">
        <v>386</v>
      </c>
      <c r="E28" s="39"/>
      <c r="F28" s="39"/>
      <c r="G28" s="39" t="s">
        <v>388</v>
      </c>
      <c r="H28" s="36" t="s">
        <v>375</v>
      </c>
    </row>
    <row r="29" spans="1:8">
      <c r="A29" s="9">
        <v>18</v>
      </c>
      <c r="B29" s="39" t="s">
        <v>318</v>
      </c>
      <c r="C29" s="39" t="s">
        <v>356</v>
      </c>
      <c r="D29" s="39" t="s">
        <v>386</v>
      </c>
      <c r="E29" s="39"/>
      <c r="F29" s="39"/>
      <c r="G29" s="39" t="s">
        <v>388</v>
      </c>
      <c r="H29" s="36" t="s">
        <v>375</v>
      </c>
    </row>
    <row r="30" spans="1:8">
      <c r="A30" s="9"/>
      <c r="B30" s="5"/>
      <c r="C30" s="5"/>
      <c r="D30" s="5"/>
      <c r="E30" s="5"/>
      <c r="F30" s="5"/>
      <c r="G30" s="5"/>
    </row>
    <row r="31" spans="1:8">
      <c r="A31" s="37"/>
      <c r="B31" s="38"/>
      <c r="C31" s="38"/>
      <c r="D31" s="38"/>
      <c r="E31" s="38"/>
      <c r="F31" s="38"/>
      <c r="G31" s="38"/>
    </row>
    <row r="32" spans="1:8">
      <c r="A32" s="9">
        <v>15</v>
      </c>
      <c r="B32" s="9" t="s">
        <v>315</v>
      </c>
      <c r="C32" s="9" t="s">
        <v>353</v>
      </c>
      <c r="D32" s="9" t="s">
        <v>386</v>
      </c>
      <c r="E32" s="9"/>
      <c r="F32" s="9"/>
      <c r="G32" s="9" t="s">
        <v>388</v>
      </c>
    </row>
    <row r="33" spans="1:8">
      <c r="A33" s="9">
        <v>14</v>
      </c>
      <c r="B33" s="9" t="s">
        <v>314</v>
      </c>
      <c r="C33" s="9" t="s">
        <v>352</v>
      </c>
      <c r="D33" s="9" t="s">
        <v>386</v>
      </c>
      <c r="E33" s="9"/>
      <c r="F33" s="9"/>
      <c r="G33" s="9" t="s">
        <v>388</v>
      </c>
    </row>
    <row r="34" spans="1:8">
      <c r="A34" s="9">
        <v>13</v>
      </c>
      <c r="B34" s="42" t="s">
        <v>313</v>
      </c>
      <c r="C34" s="42" t="s">
        <v>351</v>
      </c>
      <c r="D34" s="42" t="s">
        <v>386</v>
      </c>
      <c r="E34" s="42" t="s">
        <v>392</v>
      </c>
      <c r="F34" s="42"/>
      <c r="G34" s="42" t="s">
        <v>389</v>
      </c>
    </row>
    <row r="35" spans="1:8">
      <c r="A35" s="9">
        <v>12</v>
      </c>
      <c r="B35" s="42" t="s">
        <v>312</v>
      </c>
      <c r="C35" s="42" t="s">
        <v>350</v>
      </c>
      <c r="D35" s="42" t="s">
        <v>386</v>
      </c>
      <c r="E35" s="42" t="s">
        <v>392</v>
      </c>
      <c r="F35" s="42"/>
      <c r="G35" s="42" t="s">
        <v>389</v>
      </c>
    </row>
    <row r="36" spans="1:8">
      <c r="A36" s="9">
        <v>2</v>
      </c>
      <c r="B36" s="9" t="s">
        <v>300</v>
      </c>
      <c r="C36" s="9" t="s">
        <v>299</v>
      </c>
      <c r="D36" s="9" t="s">
        <v>310</v>
      </c>
      <c r="E36" s="9"/>
      <c r="F36" s="9"/>
      <c r="G36" s="9" t="s">
        <v>393</v>
      </c>
    </row>
    <row r="37" spans="1:8">
      <c r="A37" s="9">
        <v>1</v>
      </c>
      <c r="B37" s="9" t="s">
        <v>292</v>
      </c>
      <c r="C37" s="9"/>
      <c r="D37" s="9" t="s">
        <v>310</v>
      </c>
      <c r="E37" s="9"/>
      <c r="F37" s="9"/>
      <c r="G37" s="43" t="s">
        <v>388</v>
      </c>
    </row>
    <row r="38" spans="1:8">
      <c r="A38" s="40">
        <v>25</v>
      </c>
      <c r="B38" s="40" t="s">
        <v>327</v>
      </c>
      <c r="C38" s="40" t="s">
        <v>362</v>
      </c>
      <c r="D38" s="40" t="s">
        <v>387</v>
      </c>
      <c r="E38" s="40"/>
      <c r="F38" s="40"/>
      <c r="G38" s="40" t="s">
        <v>391</v>
      </c>
      <c r="H38" s="41"/>
    </row>
    <row r="39" spans="1:8">
      <c r="A39" s="40">
        <v>24</v>
      </c>
      <c r="B39" s="40" t="s">
        <v>326</v>
      </c>
      <c r="C39" s="40" t="s">
        <v>361</v>
      </c>
      <c r="D39" s="40" t="s">
        <v>386</v>
      </c>
      <c r="E39" s="40"/>
      <c r="F39" s="40"/>
      <c r="G39" s="40" t="s">
        <v>389</v>
      </c>
      <c r="H39" s="41"/>
    </row>
    <row r="40" spans="1:8">
      <c r="A40" s="37"/>
      <c r="B40" s="37"/>
      <c r="C40" s="37"/>
      <c r="D40" s="37"/>
      <c r="E40" s="37"/>
      <c r="F40" s="37"/>
      <c r="G40" s="37"/>
    </row>
    <row r="41" spans="1:8">
      <c r="A41" s="9">
        <v>4</v>
      </c>
      <c r="B41" s="9" t="s">
        <v>293</v>
      </c>
      <c r="C41" s="9" t="s">
        <v>296</v>
      </c>
      <c r="D41" s="9" t="s">
        <v>309</v>
      </c>
      <c r="E41" s="9" t="s">
        <v>349</v>
      </c>
      <c r="F41" s="9"/>
      <c r="G41" s="9"/>
    </row>
    <row r="42" spans="1:8">
      <c r="A42" s="9">
        <v>5</v>
      </c>
      <c r="B42" s="9" t="s">
        <v>294</v>
      </c>
      <c r="C42" s="9" t="s">
        <v>295</v>
      </c>
      <c r="D42" s="9" t="s">
        <v>309</v>
      </c>
      <c r="E42" s="9" t="s">
        <v>349</v>
      </c>
      <c r="F42" s="9"/>
      <c r="G42" s="9"/>
    </row>
    <row r="43" spans="1:8">
      <c r="A43" s="9">
        <v>3</v>
      </c>
      <c r="B43" s="9" t="s">
        <v>298</v>
      </c>
      <c r="C43" s="9" t="s">
        <v>297</v>
      </c>
      <c r="D43" s="9" t="s">
        <v>309</v>
      </c>
      <c r="E43" s="9" t="s">
        <v>374</v>
      </c>
      <c r="F43" s="9"/>
      <c r="G43" s="9"/>
    </row>
    <row r="44" spans="1:8">
      <c r="A44" s="9">
        <v>6</v>
      </c>
      <c r="B44" s="9" t="s">
        <v>301</v>
      </c>
      <c r="C44" s="9"/>
      <c r="D44" s="9" t="s">
        <v>310</v>
      </c>
      <c r="E44" s="9"/>
      <c r="F44" s="9"/>
      <c r="G44" s="9" t="s">
        <v>388</v>
      </c>
    </row>
    <row r="45" spans="1:8">
      <c r="A45" s="9">
        <v>7</v>
      </c>
      <c r="B45" s="9" t="s">
        <v>302</v>
      </c>
      <c r="C45" s="9"/>
      <c r="D45" s="9" t="s">
        <v>310</v>
      </c>
      <c r="E45" s="9"/>
      <c r="F45" s="9"/>
      <c r="G45" s="9" t="s">
        <v>388</v>
      </c>
    </row>
    <row r="46" spans="1:8">
      <c r="A46" s="9">
        <v>8</v>
      </c>
      <c r="B46" s="9" t="s">
        <v>303</v>
      </c>
      <c r="C46" s="9"/>
      <c r="D46" s="9" t="s">
        <v>310</v>
      </c>
      <c r="E46" s="9"/>
      <c r="F46" s="9"/>
      <c r="G46" s="9" t="s">
        <v>388</v>
      </c>
    </row>
    <row r="47" spans="1:8">
      <c r="A47" s="9">
        <v>17</v>
      </c>
      <c r="B47" s="9" t="s">
        <v>317</v>
      </c>
      <c r="C47" s="9" t="s">
        <v>355</v>
      </c>
      <c r="D47" s="9" t="s">
        <v>386</v>
      </c>
      <c r="E47" s="9"/>
      <c r="F47" s="9"/>
      <c r="G47" s="9" t="s">
        <v>388</v>
      </c>
    </row>
    <row r="48" spans="1:8">
      <c r="A48" s="9">
        <v>16</v>
      </c>
      <c r="B48" s="9" t="s">
        <v>316</v>
      </c>
      <c r="C48" s="9" t="s">
        <v>354</v>
      </c>
      <c r="D48" s="9" t="s">
        <v>386</v>
      </c>
      <c r="E48" s="9"/>
      <c r="F48" s="9"/>
      <c r="G48" s="9" t="s">
        <v>388</v>
      </c>
    </row>
    <row r="49" spans="1:7">
      <c r="A49" s="37"/>
      <c r="B49" s="37"/>
      <c r="C49" s="37"/>
      <c r="D49" s="37"/>
      <c r="E49" s="37"/>
      <c r="F49" s="37"/>
      <c r="G49" s="37"/>
    </row>
    <row r="50" spans="1:7">
      <c r="A50" s="9">
        <v>44</v>
      </c>
      <c r="B50" s="9" t="s">
        <v>346</v>
      </c>
      <c r="C50" s="9"/>
      <c r="D50" s="9" t="s">
        <v>310</v>
      </c>
      <c r="E50" s="9"/>
      <c r="F50" s="9"/>
      <c r="G50" s="9" t="s">
        <v>388</v>
      </c>
    </row>
    <row r="51" spans="1:7">
      <c r="A51" s="9">
        <v>43</v>
      </c>
      <c r="B51" s="9" t="s">
        <v>345</v>
      </c>
      <c r="C51" s="9"/>
      <c r="D51" s="9" t="s">
        <v>310</v>
      </c>
      <c r="E51" s="9"/>
      <c r="F51" s="9"/>
      <c r="G51" s="9" t="s">
        <v>388</v>
      </c>
    </row>
    <row r="52" spans="1:7">
      <c r="A52" s="9">
        <v>42</v>
      </c>
      <c r="B52" s="9" t="s">
        <v>344</v>
      </c>
      <c r="C52" s="9"/>
      <c r="D52" s="9" t="s">
        <v>310</v>
      </c>
      <c r="E52" s="9"/>
      <c r="F52" s="9"/>
      <c r="G52" s="9" t="s">
        <v>388</v>
      </c>
    </row>
    <row r="53" spans="1:7">
      <c r="A53" s="9">
        <v>41</v>
      </c>
      <c r="B53" s="9" t="s">
        <v>343</v>
      </c>
      <c r="C53" s="9"/>
      <c r="D53" s="9" t="s">
        <v>310</v>
      </c>
      <c r="E53" s="9"/>
      <c r="F53" s="9"/>
      <c r="G53" s="9" t="s">
        <v>388</v>
      </c>
    </row>
    <row r="54" spans="1:7">
      <c r="A54" s="9">
        <v>32</v>
      </c>
      <c r="B54" s="9" t="s">
        <v>334</v>
      </c>
      <c r="C54" s="9"/>
      <c r="D54" s="9" t="s">
        <v>310</v>
      </c>
      <c r="E54" s="9"/>
      <c r="F54" s="9"/>
      <c r="G54" s="9" t="s">
        <v>388</v>
      </c>
    </row>
    <row r="55" spans="1:7">
      <c r="A55" s="9"/>
      <c r="B55" s="9"/>
      <c r="C55" s="9"/>
      <c r="D55" s="9"/>
      <c r="E55" s="9"/>
      <c r="F55" s="9"/>
      <c r="G55" s="9"/>
    </row>
    <row r="56" spans="1:7">
      <c r="A56" s="9"/>
      <c r="B56" s="9"/>
      <c r="C56" s="9"/>
      <c r="D56" s="9"/>
      <c r="E56" s="9"/>
      <c r="F56" s="9"/>
      <c r="G56" s="9"/>
    </row>
    <row r="57" spans="1:7">
      <c r="A57" s="9"/>
      <c r="B57" s="9"/>
      <c r="C57" s="9"/>
      <c r="D57" s="9"/>
      <c r="E57" s="9"/>
      <c r="F57" s="9"/>
      <c r="G57" s="9"/>
    </row>
    <row r="58" spans="1:7">
      <c r="A58" s="37"/>
      <c r="B58" s="37"/>
      <c r="C58" s="37"/>
      <c r="D58" s="37"/>
      <c r="E58" s="37"/>
      <c r="F58" s="37"/>
      <c r="G58" s="37"/>
    </row>
    <row r="59" spans="1:7">
      <c r="A59" s="9">
        <v>9</v>
      </c>
      <c r="B59" s="44"/>
      <c r="C59" s="44" t="s">
        <v>304</v>
      </c>
      <c r="D59" s="44" t="s">
        <v>311</v>
      </c>
      <c r="E59" s="44"/>
      <c r="F59" s="44"/>
      <c r="G59" s="44"/>
    </row>
    <row r="60" spans="1:7">
      <c r="A60" s="9">
        <v>10</v>
      </c>
      <c r="B60" s="44"/>
      <c r="C60" s="44" t="s">
        <v>305</v>
      </c>
      <c r="D60" s="44" t="s">
        <v>83</v>
      </c>
      <c r="E60" s="44"/>
      <c r="F60" s="44"/>
      <c r="G60" s="44"/>
    </row>
    <row r="61" spans="1:7">
      <c r="A61" s="9">
        <v>11</v>
      </c>
      <c r="B61" s="44"/>
      <c r="C61" s="44" t="s">
        <v>306</v>
      </c>
      <c r="D61" s="44" t="s">
        <v>311</v>
      </c>
      <c r="E61" s="44"/>
      <c r="F61" s="44"/>
      <c r="G61" s="44"/>
    </row>
    <row r="62" spans="1:7">
      <c r="C62" s="37"/>
      <c r="F62" s="37"/>
      <c r="G62" s="37"/>
    </row>
    <row r="63" spans="1:7">
      <c r="C63" s="37"/>
      <c r="F63" s="37"/>
      <c r="G63" s="37"/>
    </row>
    <row r="64" spans="1:7">
      <c r="C64" s="37"/>
      <c r="F64" s="37"/>
      <c r="G64" s="37"/>
    </row>
  </sheetData>
  <sortState xmlns:xlrd2="http://schemas.microsoft.com/office/spreadsheetml/2017/richdata2" ref="A5:H64">
    <sortCondition ref="B5:B64"/>
  </sortState>
  <mergeCells count="1">
    <mergeCell ref="F3:G3"/>
  </mergeCells>
  <phoneticPr fontId="7" type="noConversion"/>
  <pageMargins left="0.7" right="0.7" top="0.75" bottom="0.75" header="0.3" footer="0.3"/>
  <pageSetup paperSize="9" orientation="portrait" horizontalDpi="30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規格</vt:lpstr>
      <vt:lpstr>門內主體</vt:lpstr>
      <vt:lpstr>門外主體</vt:lpstr>
      <vt:lpstr>硬體方塊圖</vt:lpstr>
      <vt:lpstr>連接器定義</vt:lpstr>
      <vt:lpstr>UART_0_門外</vt:lpstr>
      <vt:lpstr>UART_2_WIFI</vt:lpstr>
      <vt:lpstr>EEPROM</vt:lpstr>
      <vt:lpstr>FW接腳定義</vt:lpstr>
      <vt:lpstr>FW控制行為</vt:lpstr>
      <vt:lpstr>系統頻率</vt:lpstr>
      <vt:lpstr>功能對照</vt:lpstr>
      <vt:lpstr>操作手冊</vt:lpstr>
      <vt:lpstr>操作功能</vt:lpstr>
      <vt:lpstr>NodeMCU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Ric_Cheng</dc:creator>
  <cp:lastModifiedBy>RicCheng</cp:lastModifiedBy>
  <dcterms:created xsi:type="dcterms:W3CDTF">2015-06-05T18:19:34Z</dcterms:created>
  <dcterms:modified xsi:type="dcterms:W3CDTF">2022-06-05T07:28:05Z</dcterms:modified>
</cp:coreProperties>
</file>